
<file path=[Content_Types].xml><?xml version="1.0" encoding="utf-8"?>
<Types xmlns="http://schemas.openxmlformats.org/package/2006/content-types"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Hoja1" sheetId="1" state="visible" r:id="rId2"/>
    <sheet name="Hoja2" sheetId="2" state="visible" r:id="rId3"/>
    <sheet name="Hoja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<sst xmlns="http://schemas.openxmlformats.org/spreadsheetml/2006/main" count="156" uniqueCount="79">
  <si>
    <t xml:space="preserve">COSTO OPERATIVO DE LA COSECHA DE GRANOS</t>
  </si>
  <si>
    <t xml:space="preserve">Para la estimación del costo operativo la información necesaria se presenta a continuación:</t>
  </si>
  <si>
    <t xml:space="preserve">Valor a nuevo</t>
  </si>
  <si>
    <t xml:space="preserve">C.G.C. y R.</t>
  </si>
  <si>
    <t xml:space="preserve">Vida Util</t>
  </si>
  <si>
    <t xml:space="preserve">Umbral de amortización</t>
  </si>
  <si>
    <t xml:space="preserve">Top</t>
  </si>
  <si>
    <t xml:space="preserve">Nº de Veces</t>
  </si>
  <si>
    <t xml:space="preserve">USO REAL hs/año</t>
  </si>
  <si>
    <t xml:space="preserve">$</t>
  </si>
  <si>
    <t xml:space="preserve">1/hs</t>
  </si>
  <si>
    <t xml:space="preserve">Años</t>
  </si>
  <si>
    <t xml:space="preserve">Horas</t>
  </si>
  <si>
    <t xml:space="preserve">hs/año</t>
  </si>
  <si>
    <t xml:space="preserve">hs/Ha</t>
  </si>
  <si>
    <t xml:space="preserve">Has.</t>
  </si>
  <si>
    <t xml:space="preserve">Cosechadora Claas  Tucano 570 </t>
  </si>
  <si>
    <t xml:space="preserve">Tractor VALTRA BT 170 </t>
  </si>
  <si>
    <t xml:space="preserve">tolva  COMOFRA  Innova Pro-Action</t>
  </si>
  <si>
    <t xml:space="preserve">Precio del Gasoil = </t>
  </si>
  <si>
    <t xml:space="preserve">$/litro</t>
  </si>
  <si>
    <t xml:space="preserve">Jornal Peón General = </t>
  </si>
  <si>
    <t xml:space="preserve">$/jornada 8 hs</t>
  </si>
  <si>
    <t xml:space="preserve">Jornal Tractorista/Maquinista = </t>
  </si>
  <si>
    <t xml:space="preserve">Cargas Sociales = </t>
  </si>
  <si>
    <t xml:space="preserve">(30% del jornal)</t>
  </si>
  <si>
    <t xml:space="preserve">Tasa de Interés =</t>
  </si>
  <si>
    <t xml:space="preserve">(8 %)</t>
  </si>
  <si>
    <t xml:space="preserve">Coeficiente de Gastos de combustible = </t>
  </si>
  <si>
    <t xml:space="preserve">Lt/HP x hs</t>
  </si>
  <si>
    <t xml:space="preserve">Valor Residual Pasivo Rodados = </t>
  </si>
  <si>
    <t xml:space="preserve">(30% valor nuevo)</t>
  </si>
  <si>
    <t xml:space="preserve">Valor Residual Pasivo Maquinarias =</t>
  </si>
  <si>
    <t xml:space="preserve">(10% valor nuevo)</t>
  </si>
  <si>
    <t xml:space="preserve">COSTO DE LA COSECHADORA ( 326 HP)</t>
  </si>
  <si>
    <t xml:space="preserve">USO&lt;UMBRAL</t>
  </si>
  <si>
    <t xml:space="preserve">USO&gt;UMBRAL</t>
  </si>
  <si>
    <t xml:space="preserve"> COSTO FIJO TOTAL</t>
  </si>
  <si>
    <t xml:space="preserve">$/año</t>
  </si>
  <si>
    <t xml:space="preserve">   - AMORTIZACIONES</t>
  </si>
  <si>
    <t xml:space="preserve">      A=(VN-VRP)/VU</t>
  </si>
  <si>
    <t xml:space="preserve">(V.U. en años)</t>
  </si>
  <si>
    <t xml:space="preserve">   - INTERESES</t>
  </si>
  <si>
    <t xml:space="preserve">     MONTO=[(VN+VRP)/2]*0.08</t>
  </si>
  <si>
    <t xml:space="preserve"> COSTO VARIABLE MEDIO</t>
  </si>
  <si>
    <t xml:space="preserve">$/hs.</t>
  </si>
  <si>
    <t xml:space="preserve">   - MANO DE OBRA</t>
  </si>
  <si>
    <t xml:space="preserve">      (JORN TRACT*1.3)/8=</t>
  </si>
  <si>
    <t xml:space="preserve">   - COMBUSTIBLE</t>
  </si>
  <si>
    <t xml:space="preserve">      0.18*POTENCIA*PRECIO GASOIL</t>
  </si>
  <si>
    <t xml:space="preserve">   - CONS Y REPARACIONES</t>
  </si>
  <si>
    <t xml:space="preserve">     VN*CGCR</t>
  </si>
  <si>
    <t xml:space="preserve">     (VN-VRP)/VU </t>
  </si>
  <si>
    <t xml:space="preserve">(VU en horas)</t>
  </si>
  <si>
    <t xml:space="preserve">CT ($/Año)= CFT ($/Año) + CMV ($/hs) * USO ANUAL (hs/año)</t>
  </si>
  <si>
    <t xml:space="preserve">USO ANUAL</t>
  </si>
  <si>
    <t xml:space="preserve">SUPERFICIE</t>
  </si>
  <si>
    <t xml:space="preserve">COSTO MEDIO TOTAL</t>
  </si>
  <si>
    <t xml:space="preserve">COSTO TOTAL</t>
  </si>
  <si>
    <t xml:space="preserve">Has</t>
  </si>
  <si>
    <t xml:space="preserve">$/hs</t>
  </si>
  <si>
    <t xml:space="preserve">$/Ha</t>
  </si>
  <si>
    <t xml:space="preserve">COSTO DEL TRACTOR 170 HP</t>
  </si>
  <si>
    <t xml:space="preserve"> -</t>
  </si>
  <si>
    <t xml:space="preserve">COSTO MEDIO</t>
  </si>
  <si>
    <t xml:space="preserve">COSTO DE LA TOLVA 30.000 LTS</t>
  </si>
  <si>
    <t xml:space="preserve"> - </t>
  </si>
  <si>
    <t xml:space="preserve">COSTO  MEDIO TOTAL DE LA LABOR INTEGRADA EN $/Ha</t>
  </si>
  <si>
    <t xml:space="preserve">superficie en Has.</t>
  </si>
  <si>
    <t xml:space="preserve">COSECHADORA</t>
  </si>
  <si>
    <t xml:space="preserve">TRACTOR</t>
  </si>
  <si>
    <t xml:space="preserve">TOLVA</t>
  </si>
  <si>
    <t xml:space="preserve">CMeT [$/Ha]</t>
  </si>
  <si>
    <t xml:space="preserve">DETERMINACION DEL PUNTO DE INDIFERENCIA</t>
  </si>
  <si>
    <t xml:space="preserve">CFT DE LA LABOR INTEGRADA  =</t>
  </si>
  <si>
    <t xml:space="preserve">CMeV DE LA LABOR INTEGRADA  =</t>
  </si>
  <si>
    <t xml:space="preserve">Costo del contratista =</t>
  </si>
  <si>
    <r>
      <rPr>
        <b val="true"/>
        <sz val="11"/>
        <color rgb="FF000000"/>
        <rFont val="Calibri"/>
        <family val="2"/>
        <charset val="1"/>
      </rPr>
      <t xml:space="preserve">X</t>
    </r>
    <r>
      <rPr>
        <b val="true"/>
        <vertAlign val="subscript"/>
        <sz val="11"/>
        <color rgb="FF000000"/>
        <rFont val="Calibri"/>
        <family val="2"/>
        <charset val="1"/>
      </rPr>
      <t xml:space="preserve">Ha</t>
    </r>
    <r>
      <rPr>
        <b val="true"/>
        <sz val="11"/>
        <color rgb="FF000000"/>
        <rFont val="Calibri"/>
        <family val="2"/>
        <charset val="1"/>
      </rPr>
      <t xml:space="preserve"> = </t>
    </r>
  </si>
  <si>
    <t xml:space="preserve"> =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</si>
</sst>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_ * #,##0.00_ ;_ * \-#,##0.00_ ;_ * \-??_ ;_ @_ "/>
    <numFmt numFmtId="166" formatCode="_ * #,##0_ ;_ * \-#,##0_ ;_ * \-??_ ;_ @_ "/>
    <numFmt numFmtId="167" formatCode="_ * #,##0.00_ ;_ * \-#,##0.00_ ;_ * \-??_ ;_ @_ "/>
    <numFmt numFmtId="168" formatCode="0_ ;\-0\ "/>
    <numFmt numFmtId="169" formatCode="#,##0;\-#,##0"/>
    <numFmt numFmtId="170" formatCode="#,##0.00;\-#,##0.00"/>
    <numFmt numFmtId="171" formatCode="0_)"/>
    <numFmt numFmtId="172" formatCode="#,##0.00"/>
    <numFmt numFmtId="173" formatCode="#,##0.0"/>
    <numFmt numFmtId="174" formatCode="#,##0"/>
    <numFmt numFmtId="175" formatCode="_-* #,##0.00\ _€_-;\-* #,##0.00\ _€_-;_-* \-??\ _€_-;_-@_-"/>
    <numFmt numFmtId="176" formatCode="0.00_)"/>
    <numFmt numFmtId="177" formatCode="0.00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9"/>
      <name val="Arial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</font>
    <font>
      <sz val="11"/>
      <color rgb="FF000000"/>
      <name val="Calibri"/>
      <family val="0"/>
    </font>
    <font>
      <b val="true"/>
      <sz val="11"/>
      <color rgb="FF000000"/>
      <name val="Calibri"/>
      <family val="2"/>
    </font>
    <font>
      <b val="true"/>
      <sz val="11"/>
      <name val="Calibri"/>
      <family val="2"/>
      <charset val="1"/>
    </font>
    <font>
      <b val="true"/>
      <sz val="8"/>
      <name val="Arial"/>
      <family val="2"/>
      <charset val="1"/>
    </font>
    <font>
      <b val="true"/>
      <sz val="10"/>
      <name val="Arial"/>
      <family val="2"/>
      <charset val="1"/>
    </font>
    <font>
      <sz val="9"/>
      <name val="Arial"/>
      <family val="2"/>
      <charset val="1"/>
    </font>
    <font>
      <b val="true"/>
      <vertAlign val="subscript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thin">
        <color rgb="FF333333"/>
      </left>
      <right/>
      <top style="thin">
        <color rgb="FF333333"/>
      </top>
      <bottom style="thin">
        <color rgb="FF333333"/>
      </bottom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333333"/>
      </left>
      <right style="thin">
        <color rgb="FF333333"/>
      </right>
      <top/>
      <bottom/>
      <diagonal/>
    </border>
    <border diagonalUp="false" diagonalDown="false">
      <left/>
      <right style="thin">
        <color rgb="FF333333"/>
      </right>
      <top style="thin">
        <color rgb="FF333333"/>
      </top>
      <bottom/>
      <diagonal/>
    </border>
    <border diagonalUp="false" diagonalDown="false">
      <left/>
      <right style="thin">
        <color rgb="FF333333"/>
      </right>
      <top/>
      <bottom/>
      <diagonal/>
    </border>
    <border diagonalUp="false" diagonalDown="false">
      <left style="thin">
        <color rgb="FF333333"/>
      </left>
      <right/>
      <top style="thin">
        <color rgb="FF333333"/>
      </top>
      <bottom/>
      <diagonal/>
    </border>
    <border diagonalUp="false" diagonalDown="false"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 diagonalUp="false" diagonalDown="false">
      <left style="thin">
        <color rgb="FF333333"/>
      </left>
      <right/>
      <top/>
      <bottom style="thin">
        <color rgb="FF333333"/>
      </bottom>
      <diagonal/>
    </border>
    <border diagonalUp="false" diagonalDown="false">
      <left/>
      <right style="thin">
        <color rgb="FF333333"/>
      </right>
      <top/>
      <bottom style="thin">
        <color rgb="FF333333"/>
      </bottom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5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2" fontId="6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true">
      <alignment horizontal="fill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3" fontId="10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2" fontId="0" fillId="2" borderId="0" xfId="0" applyFont="true" applyBorder="true" applyAlignment="true" applyProtection="true">
      <alignment horizontal="fill" vertical="bottom" textRotation="0" wrapText="false" indent="0" shrinkToFit="false"/>
      <protection locked="true" hidden="false"/>
    </xf>
    <xf numFmtId="172" fontId="10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2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74" fontId="0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2" fontId="0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3" fontId="0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2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4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4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2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4" fontId="12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2" fontId="0" fillId="2" borderId="0" xfId="0" applyFont="true" applyBorder="false" applyAlignment="true" applyProtection="true">
      <alignment horizontal="fill" vertical="bottom" textRotation="0" wrapText="false" indent="0" shrinkToFit="false"/>
      <protection locked="true" hidden="false"/>
    </xf>
    <xf numFmtId="174" fontId="12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3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72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0" fillId="2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2" fontId="12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2" fontId="12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2" fontId="0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9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2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2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2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4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4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4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7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4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12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2" fillId="2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4" fontId="4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1</xdr:row>
      <xdr:rowOff>23040</xdr:rowOff>
    </xdr:from>
    <xdr:to>
      <xdr:col>11</xdr:col>
      <xdr:colOff>14760</xdr:colOff>
      <xdr:row>35</xdr:row>
      <xdr:rowOff>45720</xdr:rowOff>
    </xdr:to>
    <xdr:sp>
      <xdr:nvSpPr>
        <xdr:cNvPr id="0" name="CustomShape 1"/>
        <xdr:cNvSpPr/>
      </xdr:nvSpPr>
      <xdr:spPr>
        <a:xfrm>
          <a:off x="0" y="205920"/>
          <a:ext cx="7178760" cy="6240600"/>
        </a:xfrm>
        <a:prstGeom prst="rect">
          <a:avLst/>
        </a:prstGeom>
        <a:solidFill>
          <a:schemeClr val="lt1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 algn="just">
            <a:lnSpc>
              <a:spcPct val="107000"/>
            </a:lnSpc>
            <a:spcAft>
              <a:spcPts val="799"/>
            </a:spcAft>
          </a:pPr>
          <a:r>
            <a:rPr b="0" lang="es-AR" sz="1100" spc="-1" strike="noStrike">
              <a:solidFill>
                <a:srgbClr val="000000"/>
              </a:solidFill>
              <a:latin typeface="Calibri"/>
              <a:ea typeface="Calibri"/>
            </a:rPr>
            <a:t>Un productor de granos del Este de la Provincia de Tucumán, analiza su situación respecto a los costos de cosecha en los que incurre cada año en función de las posibilidades de uso de los equipos disponibles. Este productor adquirió, hace tres años una Cosechadora  Clase 6 de marca </a:t>
          </a:r>
          <a:r>
            <a:rPr b="0" lang="es-AR" sz="1100" spc="-1" strike="noStrike" cap="all">
              <a:solidFill>
                <a:srgbClr val="000000"/>
              </a:solidFill>
              <a:latin typeface="Calibri"/>
              <a:ea typeface="Calibri"/>
            </a:rPr>
            <a:t>Claas</a:t>
          </a:r>
          <a:r>
            <a:rPr b="0" lang="es-AR" sz="1100" spc="-1" strike="noStrike">
              <a:solidFill>
                <a:srgbClr val="000000"/>
              </a:solidFill>
              <a:latin typeface="Calibri"/>
              <a:ea typeface="Calibri"/>
            </a:rPr>
            <a:t>, modelo  </a:t>
          </a:r>
          <a:r>
            <a:rPr b="0" lang="es-AR" sz="1100" spc="-1" strike="noStrike" cap="all">
              <a:solidFill>
                <a:srgbClr val="000000"/>
              </a:solidFill>
              <a:latin typeface="Calibri"/>
              <a:ea typeface="Calibri"/>
            </a:rPr>
            <a:t>Tucano</a:t>
          </a:r>
          <a:r>
            <a:rPr b="0" lang="es-AR" sz="1100" spc="-1" strike="noStrike">
              <a:solidFill>
                <a:srgbClr val="000000"/>
              </a:solidFill>
              <a:latin typeface="Calibri"/>
              <a:ea typeface="Calibri"/>
            </a:rPr>
            <a:t> 570 cuya potencia de régimen es de 326 HP. Un año después adquirió una tolva Autodescargable </a:t>
          </a:r>
          <a:r>
            <a:rPr b="0" lang="es-AR" sz="1100" spc="-1" strike="noStrike" cap="all">
              <a:solidFill>
                <a:srgbClr val="000000"/>
              </a:solidFill>
              <a:latin typeface="Calibri"/>
              <a:ea typeface="Calibri"/>
            </a:rPr>
            <a:t>Comofra</a:t>
          </a:r>
          <a:r>
            <a:rPr b="0" lang="es-AR" sz="1100" spc="-1" strike="noStrike">
              <a:solidFill>
                <a:srgbClr val="000000"/>
              </a:solidFill>
              <a:latin typeface="Calibri"/>
              <a:ea typeface="Calibri"/>
            </a:rPr>
            <a:t> </a:t>
          </a:r>
          <a:r>
            <a:rPr b="0" lang="es-AR" sz="1100" spc="-1" strike="noStrike" cap="all">
              <a:solidFill>
                <a:srgbClr val="000000"/>
              </a:solidFill>
              <a:latin typeface="Calibri"/>
              <a:ea typeface="Calibri"/>
            </a:rPr>
            <a:t>Innova</a:t>
          </a:r>
          <a:r>
            <a:rPr b="0" lang="es-AR" sz="1100" spc="-1" strike="noStrike">
              <a:solidFill>
                <a:srgbClr val="000000"/>
              </a:solidFill>
              <a:latin typeface="Calibri"/>
              <a:ea typeface="Calibri"/>
            </a:rPr>
            <a:t> Pro-Action de 30.000Lts. de capacidad. Dispone además de un tractor VALTRA </a:t>
          </a:r>
          <a:r>
            <a:rPr b="0" lang="es-AR" sz="1100" spc="-1" strike="noStrike" cap="all">
              <a:solidFill>
                <a:srgbClr val="000000"/>
              </a:solidFill>
              <a:latin typeface="Calibri"/>
              <a:ea typeface="Calibri"/>
            </a:rPr>
            <a:t>Bt</a:t>
          </a:r>
          <a:r>
            <a:rPr b="0" lang="es-AR" sz="1100" spc="-1" strike="noStrike">
              <a:solidFill>
                <a:srgbClr val="000000"/>
              </a:solidFill>
              <a:latin typeface="Calibri"/>
              <a:ea typeface="Calibri"/>
            </a:rPr>
            <a:t>170 que afecta a trabajos de cosecha.</a:t>
          </a:r>
          <a:endParaRPr b="0" lang="es-AR" sz="1100" spc="-1" strike="noStrike">
            <a:latin typeface="Times New Roman"/>
          </a:endParaRPr>
        </a:p>
        <a:p>
          <a:pPr algn="just">
            <a:lnSpc>
              <a:spcPct val="107000"/>
            </a:lnSpc>
            <a:spcAft>
              <a:spcPts val="799"/>
            </a:spcAft>
          </a:pPr>
          <a:r>
            <a:rPr b="0" lang="es-AR" sz="1100" spc="-1" strike="noStrike">
              <a:solidFill>
                <a:srgbClr val="000000"/>
              </a:solidFill>
              <a:latin typeface="Calibri"/>
              <a:ea typeface="Calibri"/>
            </a:rPr>
            <a:t>La idea de este productor es ofrecer servicios de cosecha en la temporada de la soja y el trigo, pues aún no dispone de cabezal maicero, de allí a que adquiriera equipos de mediana capacidad, a los que considera sobredimensionados para el uso propio.</a:t>
          </a:r>
          <a:endParaRPr b="0" lang="es-AR" sz="1100" spc="-1" strike="noStrike">
            <a:latin typeface="Times New Roman"/>
          </a:endParaRPr>
        </a:p>
        <a:p>
          <a:pPr algn="just">
            <a:lnSpc>
              <a:spcPct val="107000"/>
            </a:lnSpc>
            <a:spcAft>
              <a:spcPts val="799"/>
            </a:spcAft>
          </a:pPr>
          <a:r>
            <a:rPr b="0" lang="es-AR" sz="1100" spc="-1" strike="noStrike">
              <a:solidFill>
                <a:srgbClr val="000000"/>
              </a:solidFill>
              <a:latin typeface="Calibri"/>
              <a:ea typeface="Calibri"/>
            </a:rPr>
            <a:t>En cuanto a su situación como productor, dispone de un campo con 600 Has. disponibles para cultivos estivales. Su principal producto es la soja, a la que rota en un 33% por año con trigo en la temporada invernal. El uso propio implicaría el trabajo en unas 798 Has. Por año (600 Has. De soja y 198 Has de trigo), lo que demandaría un uso aproximado de 320 horas por año. En la región, la temporada de cosecha soja/trigo se extiende por aproximadamente 120 días de trabajo efectivo lo que implicaría un uso a pleno de la cosechadora y la tolva de unas 720 horas. Esta holgura es la que motiva al productor a plantearse la posibilidad de ofrecer servicios de cosecha para estos cultivos en la zona.</a:t>
          </a:r>
          <a:endParaRPr b="0" lang="es-AR" sz="1100" spc="-1" strike="noStrike">
            <a:latin typeface="Times New Roman"/>
          </a:endParaRPr>
        </a:p>
        <a:p>
          <a:pPr algn="just">
            <a:lnSpc>
              <a:spcPct val="107000"/>
            </a:lnSpc>
            <a:spcAft>
              <a:spcPts val="799"/>
            </a:spcAft>
          </a:pPr>
          <a:r>
            <a:rPr b="0" lang="es-AR" sz="1100" spc="-1" strike="noStrike">
              <a:solidFill>
                <a:srgbClr val="000000"/>
              </a:solidFill>
              <a:latin typeface="Calibri"/>
              <a:ea typeface="Calibri"/>
            </a:rPr>
            <a:t>Es importante destacar que para la venta de servicios de cosecha es necesario completar el parque de maquinaria con una casilla, tanque de agua, tanque de combustible y taller móvil, además de una camioneta. El productor podría contar con estos recursos, pero en el ejemplo actual, no consideraremos el costo operativo de estos recursos.</a:t>
          </a:r>
          <a:endParaRPr b="0" lang="es-AR" sz="1100" spc="-1" strike="noStrike">
            <a:latin typeface="Times New Roman"/>
          </a:endParaRPr>
        </a:p>
        <a:p>
          <a:pPr algn="just">
            <a:lnSpc>
              <a:spcPct val="107000"/>
            </a:lnSpc>
            <a:spcAft>
              <a:spcPts val="799"/>
            </a:spcAft>
          </a:pPr>
          <a:r>
            <a:rPr b="1" lang="es-AR" sz="1100" spc="-1" strike="noStrike">
              <a:solidFill>
                <a:srgbClr val="000000"/>
              </a:solidFill>
              <a:latin typeface="Calibri"/>
              <a:ea typeface="Calibri"/>
            </a:rPr>
            <a:t>Consigna</a:t>
          </a:r>
          <a:endParaRPr b="0" lang="es-AR" sz="1100" spc="-1" strike="noStrike">
            <a:latin typeface="Times New Roman"/>
          </a:endParaRPr>
        </a:p>
        <a:p>
          <a:pPr algn="just">
            <a:lnSpc>
              <a:spcPct val="107000"/>
            </a:lnSpc>
            <a:spcAft>
              <a:spcPts val="799"/>
            </a:spcAft>
          </a:pPr>
          <a:r>
            <a:rPr b="0" lang="es-AR" sz="1100" spc="-1" strike="noStrike">
              <a:solidFill>
                <a:srgbClr val="000000"/>
              </a:solidFill>
              <a:latin typeface="Calibri"/>
              <a:ea typeface="Calibri"/>
            </a:rPr>
            <a:t>Calcular el costo operativo de la labor cosecha entre 700 y 900 hectáreas a cosechar por año</a:t>
          </a:r>
          <a:endParaRPr b="0" lang="es-AR" sz="1100" spc="-1" strike="noStrike">
            <a:latin typeface="Times New Roman"/>
          </a:endParaRPr>
        </a:p>
        <a:p>
          <a:pPr algn="just">
            <a:lnSpc>
              <a:spcPct val="107000"/>
            </a:lnSpc>
            <a:spcAft>
              <a:spcPts val="799"/>
            </a:spcAft>
          </a:pPr>
          <a:r>
            <a:rPr b="0" lang="es-AR" sz="1100" spc="-1" strike="noStrike">
              <a:solidFill>
                <a:srgbClr val="000000"/>
              </a:solidFill>
              <a:latin typeface="Calibri"/>
              <a:ea typeface="Calibri"/>
            </a:rPr>
            <a:t>Determinar la superficie de indiferencia</a:t>
          </a:r>
          <a:endParaRPr b="0" lang="es-AR" sz="1100" spc="-1" strike="noStrike">
            <a:latin typeface="Times New Roman"/>
          </a:endParaRPr>
        </a:p>
        <a:p>
          <a:pPr algn="just">
            <a:lnSpc>
              <a:spcPct val="107000"/>
            </a:lnSpc>
            <a:spcAft>
              <a:spcPts val="799"/>
            </a:spcAft>
          </a:pPr>
          <a:r>
            <a:rPr b="0" lang="es-AR" sz="1100" spc="-1" strike="noStrike">
              <a:solidFill>
                <a:srgbClr val="000000"/>
              </a:solidFill>
              <a:latin typeface="Calibri"/>
              <a:ea typeface="Calibri"/>
            </a:rPr>
            <a:t>Responder las siguientes preguntas</a:t>
          </a:r>
          <a:endParaRPr b="0" lang="es-AR" sz="1100" spc="-1" strike="noStrike">
            <a:latin typeface="Times New Roman"/>
          </a:endParaRPr>
        </a:p>
        <a:p>
          <a:pPr algn="just">
            <a:lnSpc>
              <a:spcPct val="107000"/>
            </a:lnSpc>
            <a:spcAft>
              <a:spcPts val="799"/>
            </a:spcAft>
          </a:pPr>
          <a:r>
            <a:rPr b="0" lang="es-AR" sz="1100" spc="-1" strike="noStrike">
              <a:solidFill>
                <a:srgbClr val="000000"/>
              </a:solidFill>
              <a:latin typeface="Calibri"/>
              <a:ea typeface="Calibri"/>
            </a:rPr>
            <a:t>¿Cuál es el el Umbral de Amortización expresado en superficie?</a:t>
          </a:r>
          <a:endParaRPr b="0" lang="es-AR" sz="1100" spc="-1" strike="noStrike">
            <a:latin typeface="Times New Roman"/>
          </a:endParaRPr>
        </a:p>
        <a:p>
          <a:pPr algn="just">
            <a:lnSpc>
              <a:spcPct val="107000"/>
            </a:lnSpc>
            <a:spcAft>
              <a:spcPts val="799"/>
            </a:spcAft>
          </a:pPr>
          <a:r>
            <a:rPr b="0" lang="es-AR" sz="1100" spc="-1" strike="noStrike">
              <a:solidFill>
                <a:srgbClr val="000000"/>
              </a:solidFill>
              <a:latin typeface="Calibri"/>
              <a:ea typeface="Calibri"/>
            </a:rPr>
            <a:t>A su criterio, ¿El productor se encuentra sobredimensionado en capacidad de cosecha?</a:t>
          </a:r>
          <a:endParaRPr b="0" lang="es-AR" sz="1100" spc="-1" strike="noStrike">
            <a:latin typeface="Times New Roman"/>
          </a:endParaRPr>
        </a:p>
        <a:p>
          <a:pPr algn="just">
            <a:lnSpc>
              <a:spcPct val="107000"/>
            </a:lnSpc>
            <a:spcAft>
              <a:spcPts val="799"/>
            </a:spcAft>
          </a:pPr>
          <a:r>
            <a:rPr b="0" lang="es-AR" sz="1100" spc="-1" strike="noStrike">
              <a:solidFill>
                <a:srgbClr val="000000"/>
              </a:solidFill>
              <a:latin typeface="Calibri"/>
              <a:ea typeface="Calibri"/>
            </a:rPr>
            <a:t>Si pudiera incrementar las horas de trabajo a 720 horas al año, ¿Podría ser competitivo ofreciendo servicios de cosecha?</a:t>
          </a:r>
          <a:endParaRPr b="0" lang="es-AR" sz="1100" spc="-1" strike="noStrike">
            <a:latin typeface="Times New Roman"/>
          </a:endParaRPr>
        </a:p>
        <a:p>
          <a:pPr algn="just">
            <a:lnSpc>
              <a:spcPct val="107000"/>
            </a:lnSpc>
            <a:spcAft>
              <a:spcPts val="799"/>
            </a:spcAft>
          </a:pPr>
          <a:r>
            <a:rPr b="0" lang="es-AR" sz="1100" spc="-1" strike="noStrike">
              <a:solidFill>
                <a:srgbClr val="000000"/>
              </a:solidFill>
              <a:latin typeface="Calibri"/>
              <a:ea typeface="Calibri"/>
            </a:rPr>
            <a:t>¿Cual sería el CMeT en $/Ha si lograra trabajar 720 hs/año?</a:t>
          </a:r>
          <a:endParaRPr b="0" lang="es-AR" sz="1100" spc="-1" strike="noStrike">
            <a:latin typeface="Times New Roman"/>
          </a:endParaRPr>
        </a:p>
        <a:p>
          <a:pPr algn="just">
            <a:lnSpc>
              <a:spcPct val="107000"/>
            </a:lnSpc>
            <a:spcAft>
              <a:spcPts val="799"/>
            </a:spcAft>
          </a:pPr>
          <a:endParaRPr b="0" lang="es-AR" sz="1100" spc="-1" strike="noStrike">
            <a:latin typeface="Times New Roman"/>
          </a:endParaRPr>
        </a:p>
        <a:p>
          <a:pPr algn="just">
            <a:lnSpc>
              <a:spcPct val="107000"/>
            </a:lnSpc>
            <a:spcAft>
              <a:spcPts val="799"/>
            </a:spcAft>
          </a:pPr>
          <a:r>
            <a:rPr b="0" lang="es-AR" sz="1100" spc="-1" strike="noStrike">
              <a:solidFill>
                <a:srgbClr val="000000"/>
              </a:solidFill>
              <a:latin typeface="Calibri"/>
              <a:ea typeface="Calibri"/>
            </a:rPr>
            <a:t> </a:t>
          </a:r>
          <a:endParaRPr b="0" lang="es-AR" sz="1100" spc="-1" strike="noStrike">
            <a:latin typeface="Times New Roman"/>
          </a:endParaRPr>
        </a:p>
        <a:p>
          <a:pPr algn="just">
            <a:lnSpc>
              <a:spcPct val="107000"/>
            </a:lnSpc>
            <a:spcAft>
              <a:spcPts val="799"/>
            </a:spcAft>
          </a:pPr>
          <a:r>
            <a:rPr b="0" lang="es-AR" sz="1100" spc="-1" strike="noStrike">
              <a:solidFill>
                <a:srgbClr val="000000"/>
              </a:solidFill>
              <a:latin typeface="Calibri"/>
              <a:ea typeface="Calibri"/>
            </a:rPr>
            <a:t> </a:t>
          </a:r>
          <a:endParaRPr b="0" lang="es-AR" sz="1100" spc="-1" strike="noStrike">
            <a:latin typeface="Times New Roman"/>
          </a:endParaRPr>
        </a:p>
        <a:p>
          <a:pPr algn="just">
            <a:lnSpc>
              <a:spcPct val="107000"/>
            </a:lnSpc>
            <a:spcAft>
              <a:spcPts val="799"/>
            </a:spcAft>
          </a:pPr>
          <a:r>
            <a:rPr b="0" lang="es-AR" sz="1100" spc="-1" strike="noStrike">
              <a:solidFill>
                <a:srgbClr val="000000"/>
              </a:solidFill>
              <a:latin typeface="Calibri"/>
              <a:ea typeface="Calibri"/>
            </a:rPr>
            <a:t> </a:t>
          </a:r>
          <a:endParaRPr b="0" lang="es-AR" sz="1100" spc="-1" strike="noStrike">
            <a:latin typeface="Times New Roman"/>
          </a:endParaRPr>
        </a:p>
        <a:p>
          <a:pPr algn="just">
            <a:lnSpc>
              <a:spcPct val="107000"/>
            </a:lnSpc>
            <a:spcAft>
              <a:spcPts val="799"/>
            </a:spcAft>
          </a:pPr>
          <a:r>
            <a:rPr b="0" lang="es-AR" sz="1100" spc="-1" strike="noStrike">
              <a:solidFill>
                <a:srgbClr val="000000"/>
              </a:solidFill>
              <a:latin typeface="Calibri"/>
              <a:ea typeface="Calibri"/>
            </a:rPr>
            <a:t> </a:t>
          </a:r>
          <a:endParaRPr b="0" lang="es-AR" sz="11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4"/>
  <sheetViews>
    <sheetView showFormulas="false" showGridLines="true" showRowColHeaders="true" showZeros="true" rightToLeft="false" tabSelected="false" showOutlineSymbols="true" defaultGridColor="true" view="normal" topLeftCell="A40" colorId="64" zoomScale="100" zoomScaleNormal="100" zoomScalePageLayoutView="100" workbookViewId="0">
      <selection pane="topLeft" activeCell="P47" activeCellId="0" sqref="P47"/>
    </sheetView>
  </sheetViews>
  <sheetFormatPr defaultRowHeight="14.4" zeroHeight="false" outlineLevelRow="0" outlineLevelCol="0"/>
  <cols>
    <col collapsed="false" customWidth="true" hidden="false" outlineLevel="0" max="1" min="1" style="0" width="18.56"/>
    <col collapsed="false" customWidth="true" hidden="false" outlineLevel="0" max="2" min="2" style="0" width="11.99"/>
    <col collapsed="false" customWidth="true" hidden="false" outlineLevel="0" max="3" min="3" style="0" width="9.89"/>
    <col collapsed="false" customWidth="true" hidden="false" outlineLevel="0" max="4" min="4" style="0" width="8.11"/>
    <col collapsed="false" customWidth="true" hidden="false" outlineLevel="0" max="5" min="5" style="0" width="8.21"/>
    <col collapsed="false" customWidth="true" hidden="false" outlineLevel="0" max="6" min="6" style="0" width="12.89"/>
    <col collapsed="false" customWidth="true" hidden="false" outlineLevel="0" max="7" min="7" style="0" width="6.66"/>
    <col collapsed="false" customWidth="true" hidden="false" outlineLevel="0" max="8" min="8" style="0" width="6.88"/>
    <col collapsed="false" customWidth="true" hidden="false" outlineLevel="0" max="9" min="9" style="0" width="5.89"/>
    <col collapsed="false" customWidth="true" hidden="false" outlineLevel="0" max="10" min="10" style="0" width="6.44"/>
    <col collapsed="false" customWidth="true" hidden="false" outlineLevel="0" max="11" min="11" style="0" width="6.01"/>
    <col collapsed="false" customWidth="true" hidden="false" outlineLevel="0" max="1025" min="12" style="0" width="10.67"/>
  </cols>
  <sheetData>
    <row r="1" customFormat="false" ht="14.4" hidden="false" customHeight="false" outlineLevel="0" collapsed="false">
      <c r="A1" s="1" t="s">
        <v>0</v>
      </c>
    </row>
    <row r="9" customFormat="false" ht="14.4" hidden="false" customHeight="false" outlineLevel="0" collapsed="false">
      <c r="A9" s="1"/>
    </row>
    <row r="21" customFormat="false" ht="14.4" hidden="false" customHeight="false" outlineLevel="0" collapsed="false">
      <c r="B21" s="1"/>
    </row>
    <row r="24" customFormat="false" ht="14.4" hidden="false" customHeight="false" outlineLevel="0" collapsed="false">
      <c r="A24" s="1"/>
    </row>
    <row r="25" customFormat="false" ht="14.4" hidden="false" customHeight="false" outlineLevel="0" collapsed="false">
      <c r="A25" s="1"/>
    </row>
    <row r="26" customFormat="false" ht="14.4" hidden="false" customHeight="false" outlineLevel="0" collapsed="false">
      <c r="A26" s="1"/>
    </row>
    <row r="27" customFormat="false" ht="14.4" hidden="false" customHeight="false" outlineLevel="0" collapsed="false">
      <c r="A27" s="1"/>
    </row>
    <row r="28" customFormat="false" ht="14.4" hidden="false" customHeight="false" outlineLevel="0" collapsed="false">
      <c r="A28" s="1"/>
    </row>
    <row r="29" customFormat="false" ht="14.4" hidden="false" customHeight="false" outlineLevel="0" collapsed="false">
      <c r="A29" s="1"/>
    </row>
    <row r="30" customFormat="false" ht="14.4" hidden="false" customHeight="false" outlineLevel="0" collapsed="false">
      <c r="A30" s="1"/>
    </row>
    <row r="31" customFormat="false" ht="14.4" hidden="false" customHeight="false" outlineLevel="0" collapsed="false">
      <c r="A31" s="1"/>
    </row>
    <row r="32" customFormat="false" ht="14.4" hidden="false" customHeight="false" outlineLevel="0" collapsed="false">
      <c r="A32" s="1"/>
    </row>
    <row r="33" customFormat="false" ht="14.4" hidden="false" customHeight="false" outlineLevel="0" collapsed="false">
      <c r="A33" s="1"/>
    </row>
    <row r="34" customFormat="false" ht="14.4" hidden="false" customHeight="false" outlineLevel="0" collapsed="false">
      <c r="A34" s="1"/>
    </row>
    <row r="35" customFormat="false" ht="14.4" hidden="false" customHeight="false" outlineLevel="0" collapsed="false">
      <c r="A35" s="1"/>
    </row>
    <row r="36" customFormat="false" ht="14.4" hidden="false" customHeight="false" outlineLevel="0" collapsed="false">
      <c r="A36" s="1"/>
    </row>
    <row r="37" customFormat="false" ht="14.4" hidden="false" customHeight="false" outlineLevel="0" collapsed="false">
      <c r="A37" s="1" t="s">
        <v>1</v>
      </c>
    </row>
    <row r="38" customFormat="false" ht="14.4" hidden="false" customHeight="false" outlineLevel="0" collapsed="false">
      <c r="A38" s="1"/>
    </row>
    <row r="40" customFormat="false" ht="24" hidden="false" customHeight="true" outlineLevel="0" collapsed="false">
      <c r="A40" s="2"/>
      <c r="B40" s="3" t="s">
        <v>2</v>
      </c>
      <c r="C40" s="4" t="s">
        <v>3</v>
      </c>
      <c r="D40" s="4" t="s">
        <v>4</v>
      </c>
      <c r="E40" s="4"/>
      <c r="F40" s="3" t="s">
        <v>5</v>
      </c>
      <c r="G40" s="3" t="s">
        <v>6</v>
      </c>
      <c r="H40" s="5" t="s">
        <v>7</v>
      </c>
      <c r="I40" s="6" t="s">
        <v>8</v>
      </c>
      <c r="J40" s="6"/>
      <c r="K40" s="6"/>
    </row>
    <row r="41" customFormat="false" ht="14.4" hidden="false" customHeight="true" outlineLevel="0" collapsed="false">
      <c r="A41" s="7"/>
      <c r="B41" s="8" t="s">
        <v>9</v>
      </c>
      <c r="C41" s="8" t="s">
        <v>10</v>
      </c>
      <c r="D41" s="8" t="s">
        <v>11</v>
      </c>
      <c r="E41" s="8" t="s">
        <v>12</v>
      </c>
      <c r="F41" s="8" t="s">
        <v>13</v>
      </c>
      <c r="G41" s="8" t="s">
        <v>14</v>
      </c>
      <c r="H41" s="5"/>
      <c r="I41" s="9" t="s">
        <v>15</v>
      </c>
      <c r="J41" s="9"/>
      <c r="K41" s="9"/>
    </row>
    <row r="42" customFormat="false" ht="14.4" hidden="false" customHeight="false" outlineLevel="0" collapsed="false">
      <c r="A42" s="10"/>
      <c r="B42" s="8"/>
      <c r="C42" s="8"/>
      <c r="D42" s="8"/>
      <c r="E42" s="8"/>
      <c r="F42" s="8"/>
      <c r="G42" s="8"/>
      <c r="H42" s="5"/>
      <c r="I42" s="11" t="n">
        <v>700</v>
      </c>
      <c r="J42" s="11" t="n">
        <v>800</v>
      </c>
      <c r="K42" s="11" t="n">
        <v>900</v>
      </c>
    </row>
    <row r="43" customFormat="false" ht="28.8" hidden="false" customHeight="false" outlineLevel="0" collapsed="false">
      <c r="A43" s="12" t="s">
        <v>16</v>
      </c>
      <c r="B43" s="13" t="n">
        <f aca="false">42818800*0.64</f>
        <v>27404032</v>
      </c>
      <c r="C43" s="14" t="n">
        <v>0.0002</v>
      </c>
      <c r="D43" s="15" t="n">
        <v>9</v>
      </c>
      <c r="E43" s="15" t="n">
        <v>6000</v>
      </c>
      <c r="F43" s="16" t="n">
        <f aca="false">+E43/D43</f>
        <v>666.666666666667</v>
      </c>
      <c r="G43" s="17" t="n">
        <v>0.4</v>
      </c>
      <c r="H43" s="17" t="n">
        <v>1</v>
      </c>
      <c r="I43" s="17" t="n">
        <f aca="false">+G43*H43*I42</f>
        <v>280</v>
      </c>
      <c r="J43" s="17" t="n">
        <f aca="false">+G43*H43*J42</f>
        <v>320</v>
      </c>
      <c r="K43" s="17" t="n">
        <f aca="false">+G43*H43*K42</f>
        <v>360</v>
      </c>
    </row>
    <row r="44" customFormat="false" ht="28.8" hidden="false" customHeight="false" outlineLevel="0" collapsed="false">
      <c r="A44" s="18" t="s">
        <v>17</v>
      </c>
      <c r="B44" s="13" t="n">
        <f aca="false">10500000*0.64</f>
        <v>6720000</v>
      </c>
      <c r="C44" s="14" t="n">
        <v>7E-005</v>
      </c>
      <c r="D44" s="15" t="n">
        <v>10</v>
      </c>
      <c r="E44" s="15" t="n">
        <v>10000</v>
      </c>
      <c r="F44" s="15" t="n">
        <f aca="false">+E44/D44</f>
        <v>1000</v>
      </c>
      <c r="G44" s="19"/>
      <c r="H44" s="19" t="n">
        <v>1</v>
      </c>
      <c r="I44" s="20" t="n">
        <f aca="false">+I45</f>
        <v>280</v>
      </c>
      <c r="J44" s="20" t="n">
        <f aca="false">+J45</f>
        <v>320</v>
      </c>
      <c r="K44" s="20" t="n">
        <f aca="false">+K45</f>
        <v>360</v>
      </c>
    </row>
    <row r="45" customFormat="false" ht="28.8" hidden="false" customHeight="false" outlineLevel="0" collapsed="false">
      <c r="A45" s="18" t="s">
        <v>18</v>
      </c>
      <c r="B45" s="13" t="n">
        <v>1940000</v>
      </c>
      <c r="C45" s="14" t="n">
        <v>0.00015</v>
      </c>
      <c r="D45" s="15" t="n">
        <v>10</v>
      </c>
      <c r="E45" s="15" t="n">
        <v>10000</v>
      </c>
      <c r="F45" s="15" t="n">
        <f aca="false">+E45/D45</f>
        <v>1000</v>
      </c>
      <c r="G45" s="19" t="n">
        <v>0.4</v>
      </c>
      <c r="H45" s="19" t="n">
        <v>1</v>
      </c>
      <c r="I45" s="21" t="n">
        <f aca="false">+H45*G45*I42</f>
        <v>280</v>
      </c>
      <c r="J45" s="17" t="n">
        <f aca="false">+H45*G45*J42</f>
        <v>320</v>
      </c>
      <c r="K45" s="17" t="n">
        <f aca="false">+H45*G45*K42</f>
        <v>360</v>
      </c>
    </row>
    <row r="47" customFormat="false" ht="15" hidden="false" customHeight="true" outlineLevel="0" collapsed="false">
      <c r="A47" s="22" t="s">
        <v>19</v>
      </c>
      <c r="B47" s="22"/>
      <c r="C47" s="22"/>
      <c r="D47" s="23" t="n">
        <v>60</v>
      </c>
      <c r="E47" s="24" t="s">
        <v>20</v>
      </c>
      <c r="F47" s="25"/>
      <c r="G47" s="25"/>
    </row>
    <row r="48" customFormat="false" ht="15" hidden="false" customHeight="true" outlineLevel="0" collapsed="false">
      <c r="A48" s="22" t="s">
        <v>21</v>
      </c>
      <c r="B48" s="22"/>
      <c r="C48" s="22"/>
      <c r="D48" s="26" t="n">
        <v>1292.15</v>
      </c>
      <c r="E48" s="27" t="s">
        <v>22</v>
      </c>
      <c r="F48" s="27"/>
      <c r="G48" s="28"/>
    </row>
    <row r="49" customFormat="false" ht="15" hidden="false" customHeight="true" outlineLevel="0" collapsed="false">
      <c r="A49" s="22" t="s">
        <v>23</v>
      </c>
      <c r="B49" s="22"/>
      <c r="C49" s="22"/>
      <c r="D49" s="26" t="n">
        <v>1441.48</v>
      </c>
      <c r="E49" s="27" t="s">
        <v>22</v>
      </c>
      <c r="F49" s="27"/>
      <c r="G49" s="28"/>
    </row>
    <row r="50" customFormat="false" ht="15" hidden="false" customHeight="true" outlineLevel="0" collapsed="false">
      <c r="A50" s="22" t="s">
        <v>24</v>
      </c>
      <c r="B50" s="22"/>
      <c r="C50" s="22"/>
      <c r="D50" s="23" t="n">
        <v>1.32</v>
      </c>
      <c r="E50" s="27" t="s">
        <v>25</v>
      </c>
      <c r="F50" s="27"/>
      <c r="G50" s="28"/>
    </row>
    <row r="51" customFormat="false" ht="15" hidden="false" customHeight="true" outlineLevel="0" collapsed="false">
      <c r="A51" s="22" t="s">
        <v>26</v>
      </c>
      <c r="B51" s="22"/>
      <c r="C51" s="22"/>
      <c r="D51" s="23" t="n">
        <v>0.08</v>
      </c>
      <c r="E51" s="24" t="s">
        <v>27</v>
      </c>
      <c r="F51" s="28"/>
      <c r="G51" s="28"/>
    </row>
    <row r="52" customFormat="false" ht="15" hidden="false" customHeight="true" outlineLevel="0" collapsed="false">
      <c r="A52" s="22" t="s">
        <v>28</v>
      </c>
      <c r="B52" s="22"/>
      <c r="C52" s="22"/>
      <c r="D52" s="23" t="n">
        <v>0.18</v>
      </c>
      <c r="E52" s="27" t="s">
        <v>29</v>
      </c>
      <c r="F52" s="27"/>
      <c r="G52" s="27"/>
    </row>
    <row r="53" customFormat="false" ht="15" hidden="false" customHeight="true" outlineLevel="0" collapsed="false">
      <c r="A53" s="22" t="s">
        <v>30</v>
      </c>
      <c r="B53" s="22"/>
      <c r="C53" s="22"/>
      <c r="D53" s="23" t="n">
        <v>0.3</v>
      </c>
      <c r="E53" s="27" t="s">
        <v>31</v>
      </c>
      <c r="F53" s="27"/>
      <c r="G53" s="28"/>
    </row>
    <row r="54" customFormat="false" ht="15" hidden="false" customHeight="true" outlineLevel="0" collapsed="false">
      <c r="A54" s="22" t="s">
        <v>32</v>
      </c>
      <c r="B54" s="22"/>
      <c r="C54" s="22"/>
      <c r="D54" s="23" t="n">
        <v>0.1</v>
      </c>
      <c r="E54" s="27" t="s">
        <v>33</v>
      </c>
      <c r="F54" s="27"/>
      <c r="G54" s="28"/>
    </row>
  </sheetData>
  <mergeCells count="24">
    <mergeCell ref="D40:E40"/>
    <mergeCell ref="H40:H42"/>
    <mergeCell ref="I40:K40"/>
    <mergeCell ref="B41:B42"/>
    <mergeCell ref="C41:C42"/>
    <mergeCell ref="D41:D42"/>
    <mergeCell ref="E41:E42"/>
    <mergeCell ref="F41:F42"/>
    <mergeCell ref="G41:G42"/>
    <mergeCell ref="I41:K41"/>
    <mergeCell ref="A47:C47"/>
    <mergeCell ref="A48:C48"/>
    <mergeCell ref="E48:F48"/>
    <mergeCell ref="A49:C49"/>
    <mergeCell ref="E49:F49"/>
    <mergeCell ref="A50:C50"/>
    <mergeCell ref="E50:F50"/>
    <mergeCell ref="A51:C51"/>
    <mergeCell ref="A52:C52"/>
    <mergeCell ref="E52:G52"/>
    <mergeCell ref="A53:C53"/>
    <mergeCell ref="E53:F53"/>
    <mergeCell ref="A54:C54"/>
    <mergeCell ref="E54:F5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78"/>
  <sheetViews>
    <sheetView showFormulas="false" showGridLines="true" showRowColHeaders="true" showZeros="true" rightToLeft="false" tabSelected="false" showOutlineSymbols="true" defaultGridColor="true" view="normal" topLeftCell="A64" colorId="64" zoomScale="100" zoomScaleNormal="100" zoomScalePageLayoutView="100" workbookViewId="0">
      <selection pane="topLeft" activeCell="N55" activeCellId="0" sqref="N55"/>
    </sheetView>
  </sheetViews>
  <sheetFormatPr defaultRowHeight="14.4" zeroHeight="false" outlineLevelRow="0" outlineLevelCol="0"/>
  <cols>
    <col collapsed="false" customWidth="true" hidden="false" outlineLevel="0" max="1" min="1" style="0" width="17.44"/>
    <col collapsed="false" customWidth="true" hidden="false" outlineLevel="0" max="2" min="2" style="0" width="15.44"/>
    <col collapsed="false" customWidth="true" hidden="false" outlineLevel="0" max="4" min="3" style="0" width="10.67"/>
    <col collapsed="false" customWidth="true" hidden="false" outlineLevel="0" max="6" min="5" style="0" width="11.66"/>
    <col collapsed="false" customWidth="true" hidden="false" outlineLevel="0" max="7" min="7" style="0" width="10.67"/>
    <col collapsed="false" customWidth="true" hidden="false" outlineLevel="0" max="8" min="8" style="0" width="14.34"/>
    <col collapsed="false" customWidth="true" hidden="false" outlineLevel="0" max="13" min="9" style="0" width="10.67"/>
    <col collapsed="false" customWidth="true" hidden="false" outlineLevel="0" max="14" min="14" style="0" width="14.34"/>
    <col collapsed="false" customWidth="true" hidden="false" outlineLevel="0" max="1025" min="15" style="0" width="10.67"/>
  </cols>
  <sheetData>
    <row r="1" customFormat="false" ht="14.4" hidden="false" customHeight="false" outlineLevel="0" collapsed="false">
      <c r="A1" s="29" t="s">
        <v>34</v>
      </c>
      <c r="B1" s="30"/>
      <c r="C1" s="30"/>
      <c r="D1" s="30"/>
      <c r="E1" s="30"/>
      <c r="F1" s="29" t="s">
        <v>35</v>
      </c>
      <c r="G1" s="30"/>
      <c r="H1" s="29" t="s">
        <v>36</v>
      </c>
      <c r="I1" s="31"/>
    </row>
    <row r="2" customFormat="false" ht="14.4" hidden="false" customHeight="false" outlineLevel="0" collapsed="false">
      <c r="A2" s="30"/>
      <c r="B2" s="30"/>
      <c r="C2" s="30"/>
      <c r="D2" s="30"/>
      <c r="E2" s="30"/>
      <c r="F2" s="30"/>
      <c r="G2" s="30"/>
      <c r="H2" s="30"/>
      <c r="I2" s="31"/>
    </row>
    <row r="3" customFormat="false" ht="14.4" hidden="false" customHeight="false" outlineLevel="0" collapsed="false">
      <c r="A3" s="29" t="s">
        <v>37</v>
      </c>
      <c r="B3" s="32"/>
      <c r="C3" s="32"/>
      <c r="D3" s="33" t="s">
        <v>38</v>
      </c>
      <c r="E3" s="32"/>
      <c r="F3" s="34" t="n">
        <f aca="false">+F5+F7</f>
        <v>3556434.37511111</v>
      </c>
      <c r="G3" s="35"/>
      <c r="H3" s="36" t="n">
        <f aca="false">SUM(H5:H7)</f>
        <v>1425009.664</v>
      </c>
      <c r="I3" s="31"/>
    </row>
    <row r="4" customFormat="false" ht="14.4" hidden="false" customHeight="false" outlineLevel="0" collapsed="false">
      <c r="A4" s="29" t="s">
        <v>39</v>
      </c>
      <c r="B4" s="30"/>
      <c r="C4" s="30"/>
      <c r="D4" s="37"/>
      <c r="E4" s="30"/>
      <c r="F4" s="38"/>
      <c r="G4" s="38"/>
      <c r="H4" s="38"/>
      <c r="I4" s="31"/>
    </row>
    <row r="5" customFormat="false" ht="14.4" hidden="false" customHeight="false" outlineLevel="0" collapsed="false">
      <c r="A5" s="39" t="s">
        <v>40</v>
      </c>
      <c r="B5" s="39" t="s">
        <v>41</v>
      </c>
      <c r="C5" s="30"/>
      <c r="D5" s="33" t="s">
        <v>38</v>
      </c>
      <c r="E5" s="30"/>
      <c r="F5" s="40" t="n">
        <f aca="false">+Hoja1!$B$43*0.7/Hoja1!$D$43</f>
        <v>2131424.71111111</v>
      </c>
      <c r="G5" s="38"/>
      <c r="H5" s="41" t="n">
        <v>0</v>
      </c>
      <c r="I5" s="31"/>
    </row>
    <row r="6" customFormat="false" ht="14.4" hidden="false" customHeight="false" outlineLevel="0" collapsed="false">
      <c r="A6" s="29" t="s">
        <v>42</v>
      </c>
      <c r="B6" s="30"/>
      <c r="C6" s="30"/>
      <c r="D6" s="37"/>
      <c r="E6" s="30"/>
      <c r="F6" s="38"/>
      <c r="G6" s="38"/>
      <c r="H6" s="38"/>
      <c r="I6" s="31"/>
    </row>
    <row r="7" customFormat="false" ht="14.4" hidden="false" customHeight="false" outlineLevel="0" collapsed="false">
      <c r="A7" s="39" t="s">
        <v>43</v>
      </c>
      <c r="B7" s="30"/>
      <c r="C7" s="30"/>
      <c r="D7" s="33" t="s">
        <v>38</v>
      </c>
      <c r="E7" s="30"/>
      <c r="F7" s="42" t="n">
        <f aca="false">+Hoja1!$B$43*1.3/2*0.08</f>
        <v>1425009.664</v>
      </c>
      <c r="G7" s="38"/>
      <c r="H7" s="42" t="n">
        <f aca="false">+F7</f>
        <v>1425009.664</v>
      </c>
      <c r="I7" s="31"/>
    </row>
    <row r="8" customFormat="false" ht="14.4" hidden="false" customHeight="false" outlineLevel="0" collapsed="false">
      <c r="A8" s="30"/>
      <c r="B8" s="30"/>
      <c r="C8" s="30"/>
      <c r="D8" s="37"/>
      <c r="E8" s="30"/>
      <c r="F8" s="38"/>
      <c r="G8" s="38"/>
      <c r="H8" s="38"/>
      <c r="I8" s="31"/>
    </row>
    <row r="9" customFormat="false" ht="14.4" hidden="false" customHeight="false" outlineLevel="0" collapsed="false">
      <c r="A9" s="29" t="s">
        <v>44</v>
      </c>
      <c r="B9" s="32"/>
      <c r="C9" s="32"/>
      <c r="D9" s="33" t="s">
        <v>45</v>
      </c>
      <c r="E9" s="32"/>
      <c r="F9" s="36" t="n">
        <f aca="false">SUM(F10:F17)</f>
        <v>9239.4506</v>
      </c>
      <c r="G9" s="35"/>
      <c r="H9" s="36" t="n">
        <f aca="false">SUM(H11:H17)</f>
        <v>12436.5876666667</v>
      </c>
      <c r="I9" s="31"/>
    </row>
    <row r="10" customFormat="false" ht="14.4" hidden="false" customHeight="false" outlineLevel="0" collapsed="false">
      <c r="A10" s="29" t="s">
        <v>46</v>
      </c>
      <c r="B10" s="30"/>
      <c r="C10" s="30"/>
      <c r="D10" s="37"/>
      <c r="E10" s="30"/>
      <c r="F10" s="38"/>
      <c r="G10" s="38"/>
      <c r="H10" s="38"/>
      <c r="I10" s="31"/>
    </row>
    <row r="11" customFormat="false" ht="14.4" hidden="false" customHeight="false" outlineLevel="0" collapsed="false">
      <c r="A11" s="39" t="s">
        <v>47</v>
      </c>
      <c r="B11" s="30"/>
      <c r="C11" s="30"/>
      <c r="D11" s="33" t="s">
        <v>45</v>
      </c>
      <c r="E11" s="30"/>
      <c r="F11" s="41" t="n">
        <f aca="false">+Hoja1!D49*0.125*Hoja1!D50</f>
        <v>237.8442</v>
      </c>
      <c r="G11" s="41"/>
      <c r="H11" s="41" t="n">
        <f aca="false">+F11</f>
        <v>237.8442</v>
      </c>
      <c r="I11" s="31"/>
    </row>
    <row r="12" customFormat="false" ht="14.4" hidden="false" customHeight="false" outlineLevel="0" collapsed="false">
      <c r="A12" s="29" t="s">
        <v>48</v>
      </c>
      <c r="B12" s="30"/>
      <c r="C12" s="30"/>
      <c r="D12" s="37"/>
      <c r="E12" s="30"/>
      <c r="F12" s="41"/>
      <c r="G12" s="41"/>
      <c r="H12" s="41"/>
      <c r="I12" s="31"/>
    </row>
    <row r="13" customFormat="false" ht="14.4" hidden="false" customHeight="false" outlineLevel="0" collapsed="false">
      <c r="A13" s="39" t="s">
        <v>49</v>
      </c>
      <c r="B13" s="30"/>
      <c r="C13" s="30"/>
      <c r="D13" s="33" t="s">
        <v>45</v>
      </c>
      <c r="E13" s="30"/>
      <c r="F13" s="41" t="n">
        <f aca="false">+Hoja1!D47*Hoja1!D52*326</f>
        <v>3520.8</v>
      </c>
      <c r="G13" s="41"/>
      <c r="H13" s="41" t="n">
        <f aca="false">+F13</f>
        <v>3520.8</v>
      </c>
      <c r="I13" s="31"/>
    </row>
    <row r="14" customFormat="false" ht="14.4" hidden="false" customHeight="false" outlineLevel="0" collapsed="false">
      <c r="A14" s="29" t="s">
        <v>50</v>
      </c>
      <c r="B14" s="30"/>
      <c r="C14" s="30"/>
      <c r="D14" s="37"/>
      <c r="E14" s="30"/>
      <c r="F14" s="38"/>
      <c r="G14" s="38"/>
      <c r="H14" s="38"/>
      <c r="I14" s="31"/>
    </row>
    <row r="15" customFormat="false" ht="14.4" hidden="false" customHeight="false" outlineLevel="0" collapsed="false">
      <c r="A15" s="39" t="s">
        <v>51</v>
      </c>
      <c r="B15" s="30"/>
      <c r="C15" s="30"/>
      <c r="D15" s="33" t="s">
        <v>45</v>
      </c>
      <c r="E15" s="30"/>
      <c r="F15" s="41" t="n">
        <f aca="false">+Hoja1!B43*Hoja1!C43</f>
        <v>5480.8064</v>
      </c>
      <c r="G15" s="38"/>
      <c r="H15" s="41" t="n">
        <f aca="false">+F15</f>
        <v>5480.8064</v>
      </c>
      <c r="I15" s="31"/>
    </row>
    <row r="16" customFormat="false" ht="14.4" hidden="false" customHeight="false" outlineLevel="0" collapsed="false">
      <c r="A16" s="29" t="s">
        <v>39</v>
      </c>
      <c r="B16" s="30"/>
      <c r="C16" s="30"/>
      <c r="D16" s="37"/>
      <c r="E16" s="30"/>
      <c r="F16" s="38"/>
      <c r="G16" s="38"/>
      <c r="H16" s="38"/>
      <c r="I16" s="31"/>
    </row>
    <row r="17" customFormat="false" ht="14.4" hidden="false" customHeight="false" outlineLevel="0" collapsed="false">
      <c r="A17" s="39" t="s">
        <v>52</v>
      </c>
      <c r="B17" s="39" t="s">
        <v>53</v>
      </c>
      <c r="C17" s="30"/>
      <c r="D17" s="33" t="s">
        <v>45</v>
      </c>
      <c r="E17" s="30"/>
      <c r="F17" s="41" t="n">
        <v>0</v>
      </c>
      <c r="G17" s="38"/>
      <c r="H17" s="41" t="n">
        <f aca="false">+Hoja1!B43*0.7/Hoja1!E43</f>
        <v>3197.13706666667</v>
      </c>
      <c r="I17" s="31"/>
    </row>
    <row r="18" customFormat="false" ht="14.4" hidden="false" customHeight="false" outlineLevel="0" collapsed="false">
      <c r="A18" s="43"/>
      <c r="B18" s="43"/>
      <c r="C18" s="43"/>
      <c r="D18" s="43"/>
      <c r="E18" s="43"/>
      <c r="F18" s="43"/>
      <c r="G18" s="43"/>
      <c r="H18" s="43"/>
    </row>
    <row r="19" customFormat="false" ht="14.4" hidden="false" customHeight="false" outlineLevel="0" collapsed="false">
      <c r="A19" s="29" t="s">
        <v>34</v>
      </c>
      <c r="B19" s="30"/>
      <c r="C19" s="30"/>
      <c r="D19" s="30"/>
      <c r="E19" s="30"/>
      <c r="F19" s="30"/>
    </row>
    <row r="20" customFormat="false" ht="14.4" hidden="false" customHeight="false" outlineLevel="0" collapsed="false">
      <c r="A20" s="44" t="s">
        <v>54</v>
      </c>
      <c r="B20" s="30"/>
      <c r="C20" s="30"/>
      <c r="D20" s="30"/>
      <c r="E20" s="30"/>
      <c r="F20" s="30"/>
    </row>
    <row r="21" customFormat="false" ht="14.4" hidden="false" customHeight="false" outlineLevel="0" collapsed="false">
      <c r="A21" s="30"/>
      <c r="B21" s="30"/>
      <c r="C21" s="30"/>
      <c r="D21" s="30"/>
      <c r="E21" s="30"/>
      <c r="F21" s="30"/>
    </row>
    <row r="22" customFormat="false" ht="36" hidden="false" customHeight="false" outlineLevel="0" collapsed="false">
      <c r="A22" s="45" t="s">
        <v>55</v>
      </c>
      <c r="B22" s="46" t="s">
        <v>56</v>
      </c>
      <c r="C22" s="46"/>
      <c r="D22" s="45" t="s">
        <v>57</v>
      </c>
      <c r="E22" s="45" t="s">
        <v>57</v>
      </c>
      <c r="F22" s="47" t="s">
        <v>58</v>
      </c>
    </row>
    <row r="23" customFormat="false" ht="14.4" hidden="false" customHeight="false" outlineLevel="0" collapsed="false">
      <c r="A23" s="48" t="s">
        <v>13</v>
      </c>
      <c r="B23" s="48" t="s">
        <v>59</v>
      </c>
      <c r="C23" s="48"/>
      <c r="D23" s="48" t="s">
        <v>60</v>
      </c>
      <c r="E23" s="48" t="s">
        <v>61</v>
      </c>
      <c r="F23" s="49" t="s">
        <v>38</v>
      </c>
    </row>
    <row r="24" customFormat="false" ht="14.4" hidden="false" customHeight="false" outlineLevel="0" collapsed="false">
      <c r="A24" s="50" t="n">
        <f aca="false">+Hoja1!I43</f>
        <v>280</v>
      </c>
      <c r="B24" s="51" t="n">
        <f aca="false">+Hoja1!I42</f>
        <v>700</v>
      </c>
      <c r="C24" s="51"/>
      <c r="D24" s="52" t="n">
        <f aca="false">+F24/A24</f>
        <v>21941.0019396825</v>
      </c>
      <c r="E24" s="53" t="n">
        <f aca="false">+F24/B24</f>
        <v>8776.40077587302</v>
      </c>
      <c r="F24" s="52" t="n">
        <f aca="false">+$F$3+$F$9*A24</f>
        <v>6143480.54311111</v>
      </c>
    </row>
    <row r="25" customFormat="false" ht="14.4" hidden="false" customHeight="false" outlineLevel="0" collapsed="false">
      <c r="A25" s="50" t="n">
        <f aca="false">+Hoja1!J43</f>
        <v>320</v>
      </c>
      <c r="B25" s="51" t="n">
        <f aca="false">+Hoja1!J42</f>
        <v>800</v>
      </c>
      <c r="C25" s="51"/>
      <c r="D25" s="52" t="n">
        <f aca="false">+F25/A25</f>
        <v>20353.3080222222</v>
      </c>
      <c r="E25" s="53" t="n">
        <f aca="false">+F25/B25</f>
        <v>8141.32320888889</v>
      </c>
      <c r="F25" s="52" t="n">
        <f aca="false">+$F$3+$F$9*A25</f>
        <v>6513058.56711111</v>
      </c>
    </row>
    <row r="26" customFormat="false" ht="14.4" hidden="false" customHeight="false" outlineLevel="0" collapsed="false">
      <c r="A26" s="54" t="n">
        <f aca="false">+Hoja1!K43</f>
        <v>360</v>
      </c>
      <c r="B26" s="17" t="n">
        <f aca="false">+Hoja1!K42</f>
        <v>900</v>
      </c>
      <c r="C26" s="17"/>
      <c r="D26" s="52" t="n">
        <f aca="false">+F26/A26</f>
        <v>19118.4349753086</v>
      </c>
      <c r="E26" s="53" t="n">
        <f aca="false">+F26/B26</f>
        <v>7647.37399012346</v>
      </c>
      <c r="F26" s="52" t="n">
        <f aca="false">+$F$3+$F$9*A26</f>
        <v>6882636.59111111</v>
      </c>
    </row>
    <row r="28" customFormat="false" ht="14.4" hidden="false" customHeight="false" outlineLevel="0" collapsed="false">
      <c r="A28" s="55" t="s">
        <v>62</v>
      </c>
      <c r="B28" s="30"/>
      <c r="C28" s="30"/>
      <c r="D28" s="30"/>
      <c r="E28" s="30"/>
      <c r="F28" s="55" t="s">
        <v>35</v>
      </c>
      <c r="G28" s="30"/>
      <c r="H28" s="55" t="s">
        <v>36</v>
      </c>
    </row>
    <row r="29" customFormat="false" ht="14.4" hidden="false" customHeight="false" outlineLevel="0" collapsed="false">
      <c r="A29" s="30"/>
      <c r="B29" s="30"/>
      <c r="C29" s="30"/>
      <c r="D29" s="30"/>
      <c r="E29" s="30"/>
      <c r="F29" s="30"/>
      <c r="G29" s="30"/>
      <c r="H29" s="30"/>
    </row>
    <row r="30" customFormat="false" ht="14.4" hidden="false" customHeight="false" outlineLevel="0" collapsed="false">
      <c r="A30" s="55" t="s">
        <v>37</v>
      </c>
      <c r="B30" s="32"/>
      <c r="C30" s="32"/>
      <c r="D30" s="56" t="s">
        <v>38</v>
      </c>
      <c r="E30" s="32"/>
      <c r="F30" s="57" t="n">
        <f aca="false">SUM(F32:F34)</f>
        <v>819840</v>
      </c>
      <c r="G30" s="58"/>
      <c r="H30" s="59" t="n">
        <f aca="false">SUM(H32:H34)</f>
        <v>349440</v>
      </c>
    </row>
    <row r="31" customFormat="false" ht="14.4" hidden="false" customHeight="false" outlineLevel="0" collapsed="false">
      <c r="A31" s="60" t="s">
        <v>39</v>
      </c>
      <c r="B31" s="61"/>
      <c r="C31" s="30"/>
      <c r="D31" s="62"/>
      <c r="E31" s="30"/>
      <c r="F31" s="63"/>
      <c r="G31" s="64"/>
      <c r="H31" s="63"/>
    </row>
    <row r="32" customFormat="false" ht="14.4" hidden="false" customHeight="false" outlineLevel="0" collapsed="false">
      <c r="A32" s="65" t="s">
        <v>40</v>
      </c>
      <c r="B32" s="65" t="s">
        <v>41</v>
      </c>
      <c r="C32" s="30"/>
      <c r="D32" s="56" t="s">
        <v>38</v>
      </c>
      <c r="E32" s="30"/>
      <c r="F32" s="63" t="n">
        <f aca="false">+Hoja1!B44*0.7/Hoja1!D44</f>
        <v>470400</v>
      </c>
      <c r="G32" s="66"/>
      <c r="H32" s="67" t="s">
        <v>63</v>
      </c>
    </row>
    <row r="33" customFormat="false" ht="14.4" hidden="false" customHeight="false" outlineLevel="0" collapsed="false">
      <c r="A33" s="60" t="s">
        <v>42</v>
      </c>
      <c r="B33" s="61"/>
      <c r="C33" s="30"/>
      <c r="D33" s="62"/>
      <c r="E33" s="30"/>
      <c r="F33" s="63"/>
      <c r="G33" s="64"/>
      <c r="H33" s="64"/>
    </row>
    <row r="34" customFormat="false" ht="14.4" hidden="false" customHeight="false" outlineLevel="0" collapsed="false">
      <c r="A34" s="65" t="s">
        <v>43</v>
      </c>
      <c r="B34" s="61"/>
      <c r="C34" s="30"/>
      <c r="D34" s="56" t="s">
        <v>38</v>
      </c>
      <c r="E34" s="30"/>
      <c r="F34" s="63" t="n">
        <f aca="false">+Hoja1!B44*1.3/2*0.08</f>
        <v>349440</v>
      </c>
      <c r="G34" s="64"/>
      <c r="H34" s="63" t="n">
        <f aca="false">+F34</f>
        <v>349440</v>
      </c>
    </row>
    <row r="35" customFormat="false" ht="14.4" hidden="false" customHeight="false" outlineLevel="0" collapsed="false">
      <c r="A35" s="30"/>
      <c r="B35" s="30"/>
      <c r="C35" s="30"/>
      <c r="D35" s="62"/>
      <c r="E35" s="30"/>
      <c r="F35" s="64"/>
      <c r="G35" s="64"/>
      <c r="H35" s="63"/>
    </row>
    <row r="36" customFormat="false" ht="14.4" hidden="false" customHeight="false" outlineLevel="0" collapsed="false">
      <c r="A36" s="55" t="s">
        <v>44</v>
      </c>
      <c r="B36" s="32"/>
      <c r="C36" s="32"/>
      <c r="D36" s="56" t="s">
        <v>45</v>
      </c>
      <c r="E36" s="32"/>
      <c r="F36" s="57" t="n">
        <f aca="false">SUM(F37:F44)</f>
        <v>2544.2442</v>
      </c>
      <c r="G36" s="58"/>
      <c r="H36" s="59" t="n">
        <f aca="false">SUM(H37:H44)</f>
        <v>3014.6442</v>
      </c>
    </row>
    <row r="37" customFormat="false" ht="14.4" hidden="false" customHeight="false" outlineLevel="0" collapsed="false">
      <c r="A37" s="55" t="str">
        <f aca="false">A10</f>
        <v>   - MANO DE OBRA</v>
      </c>
      <c r="B37" s="32"/>
      <c r="C37" s="32"/>
      <c r="D37" s="56"/>
      <c r="E37" s="32"/>
      <c r="F37" s="68"/>
      <c r="G37" s="58"/>
      <c r="H37" s="69"/>
    </row>
    <row r="38" customFormat="false" ht="14.4" hidden="false" customHeight="false" outlineLevel="0" collapsed="false">
      <c r="A38" s="55" t="str">
        <f aca="false">A11</f>
        <v>      (JORN TRACT*1.3)/8=</v>
      </c>
      <c r="B38" s="32"/>
      <c r="C38" s="32"/>
      <c r="D38" s="56"/>
      <c r="E38" s="32"/>
      <c r="F38" s="68" t="n">
        <f aca="false">0.125*Hoja1!D49*Hoja1!D50</f>
        <v>237.8442</v>
      </c>
      <c r="G38" s="58"/>
      <c r="H38" s="69" t="n">
        <f aca="false">+F38</f>
        <v>237.8442</v>
      </c>
    </row>
    <row r="39" customFormat="false" ht="14.4" hidden="false" customHeight="false" outlineLevel="0" collapsed="false">
      <c r="A39" s="55" t="str">
        <f aca="false">A12</f>
        <v>   - COMBUSTIBLE</v>
      </c>
      <c r="B39" s="32"/>
      <c r="C39" s="32"/>
      <c r="D39" s="56"/>
      <c r="E39" s="32"/>
      <c r="F39" s="68"/>
      <c r="G39" s="58"/>
      <c r="H39" s="69"/>
    </row>
    <row r="40" customFormat="false" ht="14.4" hidden="false" customHeight="false" outlineLevel="0" collapsed="false">
      <c r="A40" s="55" t="str">
        <f aca="false">A13</f>
        <v>      0.18*POTENCIA*PRECIO GASOIL</v>
      </c>
      <c r="B40" s="32"/>
      <c r="C40" s="32"/>
      <c r="D40" s="56"/>
      <c r="E40" s="32"/>
      <c r="F40" s="68" t="n">
        <f aca="false">+Hoja1!D52*Hoja1!D47*170</f>
        <v>1836</v>
      </c>
      <c r="G40" s="58"/>
      <c r="H40" s="69" t="n">
        <f aca="false">+F40</f>
        <v>1836</v>
      </c>
    </row>
    <row r="41" customFormat="false" ht="14.4" hidden="false" customHeight="false" outlineLevel="0" collapsed="false">
      <c r="A41" s="60" t="s">
        <v>50</v>
      </c>
      <c r="B41" s="30"/>
      <c r="C41" s="30"/>
      <c r="D41" s="62"/>
      <c r="E41" s="30"/>
      <c r="F41" s="64"/>
      <c r="G41" s="64"/>
      <c r="H41" s="64"/>
    </row>
    <row r="42" customFormat="false" ht="14.4" hidden="false" customHeight="false" outlineLevel="0" collapsed="false">
      <c r="A42" s="65" t="s">
        <v>51</v>
      </c>
      <c r="B42" s="30"/>
      <c r="C42" s="30"/>
      <c r="D42" s="56" t="s">
        <v>45</v>
      </c>
      <c r="E42" s="30"/>
      <c r="F42" s="70" t="n">
        <f aca="false">+Hoja1!B44*Hoja1!C44</f>
        <v>470.4</v>
      </c>
      <c r="G42" s="64"/>
      <c r="H42" s="70" t="n">
        <f aca="false">+F42</f>
        <v>470.4</v>
      </c>
    </row>
    <row r="43" customFormat="false" ht="14.4" hidden="false" customHeight="false" outlineLevel="0" collapsed="false">
      <c r="A43" s="60" t="s">
        <v>39</v>
      </c>
      <c r="B43" s="30"/>
      <c r="C43" s="30"/>
      <c r="D43" s="62"/>
      <c r="E43" s="30"/>
      <c r="F43" s="64"/>
      <c r="G43" s="64"/>
      <c r="H43" s="64"/>
    </row>
    <row r="44" customFormat="false" ht="14.4" hidden="false" customHeight="false" outlineLevel="0" collapsed="false">
      <c r="A44" s="65" t="s">
        <v>52</v>
      </c>
      <c r="B44" s="65" t="s">
        <v>53</v>
      </c>
      <c r="C44" s="30"/>
      <c r="D44" s="56" t="s">
        <v>45</v>
      </c>
      <c r="E44" s="30"/>
      <c r="F44" s="70" t="n">
        <v>0</v>
      </c>
      <c r="G44" s="64"/>
      <c r="H44" s="64" t="n">
        <f aca="false">+Hoja1!B44*0.7/Hoja1!E44</f>
        <v>470.4</v>
      </c>
    </row>
    <row r="45" customFormat="false" ht="14.4" hidden="false" customHeight="false" outlineLevel="0" collapsed="false">
      <c r="A45" s="43"/>
      <c r="B45" s="43"/>
      <c r="C45" s="43"/>
      <c r="D45" s="43"/>
      <c r="E45" s="43"/>
      <c r="F45" s="43"/>
      <c r="G45" s="43"/>
      <c r="H45" s="71"/>
    </row>
    <row r="46" customFormat="false" ht="14.4" hidden="false" customHeight="false" outlineLevel="0" collapsed="false">
      <c r="H46" s="71"/>
    </row>
    <row r="47" customFormat="false" ht="14.4" hidden="false" customHeight="false" outlineLevel="0" collapsed="false">
      <c r="H47" s="71"/>
    </row>
    <row r="48" customFormat="false" ht="14.4" hidden="false" customHeight="false" outlineLevel="0" collapsed="false">
      <c r="A48" s="55" t="s">
        <v>62</v>
      </c>
      <c r="B48" s="30"/>
      <c r="C48" s="30"/>
      <c r="D48" s="30"/>
      <c r="E48" s="30"/>
    </row>
    <row r="49" customFormat="false" ht="14.4" hidden="false" customHeight="false" outlineLevel="0" collapsed="false">
      <c r="A49" s="44" t="s">
        <v>54</v>
      </c>
      <c r="B49" s="30"/>
      <c r="C49" s="30"/>
      <c r="D49" s="30"/>
      <c r="E49" s="30"/>
    </row>
    <row r="50" customFormat="false" ht="24" hidden="false" customHeight="false" outlineLevel="0" collapsed="false">
      <c r="A50" s="45" t="s">
        <v>55</v>
      </c>
      <c r="B50" s="72" t="s">
        <v>56</v>
      </c>
      <c r="C50" s="45" t="s">
        <v>64</v>
      </c>
      <c r="D50" s="45" t="s">
        <v>64</v>
      </c>
      <c r="E50" s="47" t="s">
        <v>58</v>
      </c>
    </row>
    <row r="51" customFormat="false" ht="14.4" hidden="false" customHeight="false" outlineLevel="0" collapsed="false">
      <c r="A51" s="73" t="s">
        <v>13</v>
      </c>
      <c r="B51" s="74" t="s">
        <v>59</v>
      </c>
      <c r="C51" s="73" t="s">
        <v>60</v>
      </c>
      <c r="D51" s="73" t="s">
        <v>61</v>
      </c>
      <c r="E51" s="75" t="s">
        <v>38</v>
      </c>
    </row>
    <row r="52" customFormat="false" ht="14.4" hidden="false" customHeight="false" outlineLevel="0" collapsed="false">
      <c r="A52" s="76" t="n">
        <f aca="false">+A24</f>
        <v>280</v>
      </c>
      <c r="B52" s="76" t="n">
        <f aca="false">+B24</f>
        <v>700</v>
      </c>
      <c r="C52" s="77" t="n">
        <f aca="false">+E52/A52</f>
        <v>5472.2442</v>
      </c>
      <c r="D52" s="77" t="n">
        <f aca="false">+E52/B52</f>
        <v>2188.89768</v>
      </c>
      <c r="E52" s="78" t="n">
        <f aca="false">+$F$30+$F$36*A52</f>
        <v>1532228.376</v>
      </c>
    </row>
    <row r="53" customFormat="false" ht="14.4" hidden="false" customHeight="false" outlineLevel="0" collapsed="false">
      <c r="A53" s="76" t="n">
        <f aca="false">+A25</f>
        <v>320</v>
      </c>
      <c r="B53" s="76" t="n">
        <f aca="false">+B25</f>
        <v>800</v>
      </c>
      <c r="C53" s="77" t="n">
        <f aca="false">+E53/A53</f>
        <v>5106.2442</v>
      </c>
      <c r="D53" s="77" t="n">
        <f aca="false">+E53/B53</f>
        <v>2042.49768</v>
      </c>
      <c r="E53" s="78" t="n">
        <f aca="false">+$F$30+$F$36*A53</f>
        <v>1633998.144</v>
      </c>
    </row>
    <row r="54" customFormat="false" ht="14.4" hidden="false" customHeight="false" outlineLevel="0" collapsed="false">
      <c r="A54" s="76" t="n">
        <f aca="false">+A26</f>
        <v>360</v>
      </c>
      <c r="B54" s="76" t="n">
        <f aca="false">+B26</f>
        <v>900</v>
      </c>
      <c r="C54" s="77" t="n">
        <f aca="false">+E54/A54</f>
        <v>4821.57753333333</v>
      </c>
      <c r="D54" s="77" t="n">
        <f aca="false">+E54/B54</f>
        <v>1928.63101333333</v>
      </c>
      <c r="E54" s="78" t="n">
        <f aca="false">+$F$30+$F$36*A54</f>
        <v>1735767.912</v>
      </c>
      <c r="N54" s="79" t="n">
        <f aca="false">+F9+N48:O63</f>
        <v>0</v>
      </c>
    </row>
    <row r="55" customFormat="false" ht="14.4" hidden="false" customHeight="false" outlineLevel="0" collapsed="false">
      <c r="A55" s="80"/>
      <c r="B55" s="80"/>
      <c r="C55" s="81"/>
      <c r="D55" s="82"/>
      <c r="E55" s="83"/>
    </row>
    <row r="57" customFormat="false" ht="14.4" hidden="false" customHeight="false" outlineLevel="0" collapsed="false">
      <c r="A57" s="55" t="s">
        <v>65</v>
      </c>
      <c r="B57" s="30"/>
      <c r="C57" s="30"/>
      <c r="D57" s="30"/>
      <c r="E57" s="30"/>
      <c r="F57" s="55" t="s">
        <v>35</v>
      </c>
      <c r="G57" s="30"/>
      <c r="H57" s="55" t="s">
        <v>36</v>
      </c>
    </row>
    <row r="58" customFormat="false" ht="14.4" hidden="false" customHeight="false" outlineLevel="0" collapsed="false">
      <c r="A58" s="30"/>
      <c r="B58" s="30"/>
      <c r="C58" s="30"/>
      <c r="D58" s="30"/>
      <c r="E58" s="30"/>
      <c r="F58" s="30"/>
      <c r="G58" s="30"/>
      <c r="H58" s="30"/>
    </row>
    <row r="59" customFormat="false" ht="14.4" hidden="false" customHeight="false" outlineLevel="0" collapsed="false">
      <c r="A59" s="55" t="s">
        <v>37</v>
      </c>
      <c r="B59" s="32"/>
      <c r="C59" s="32"/>
      <c r="D59" s="56" t="s">
        <v>38</v>
      </c>
      <c r="E59" s="32"/>
      <c r="F59" s="57" t="n">
        <f aca="false">+F61+F63</f>
        <v>259960</v>
      </c>
      <c r="G59" s="57"/>
      <c r="H59" s="57" t="n">
        <f aca="false">+H63</f>
        <v>85360</v>
      </c>
    </row>
    <row r="60" customFormat="false" ht="14.4" hidden="false" customHeight="false" outlineLevel="0" collapsed="false">
      <c r="A60" s="60" t="s">
        <v>39</v>
      </c>
      <c r="B60" s="61"/>
      <c r="C60" s="30"/>
      <c r="D60" s="62"/>
      <c r="E60" s="30"/>
      <c r="F60" s="63"/>
      <c r="G60" s="64"/>
      <c r="H60" s="63"/>
    </row>
    <row r="61" customFormat="false" ht="14.4" hidden="false" customHeight="false" outlineLevel="0" collapsed="false">
      <c r="A61" s="65" t="s">
        <v>40</v>
      </c>
      <c r="B61" s="65"/>
      <c r="C61" s="30"/>
      <c r="D61" s="56" t="s">
        <v>38</v>
      </c>
      <c r="E61" s="30"/>
      <c r="F61" s="63" t="n">
        <f aca="false">+Hoja1!B45*0.9/Hoja1!D45</f>
        <v>174600</v>
      </c>
      <c r="G61" s="66"/>
      <c r="H61" s="84" t="s">
        <v>66</v>
      </c>
    </row>
    <row r="62" customFormat="false" ht="14.4" hidden="false" customHeight="false" outlineLevel="0" collapsed="false">
      <c r="A62" s="60" t="s">
        <v>42</v>
      </c>
      <c r="B62" s="61"/>
      <c r="C62" s="30"/>
      <c r="D62" s="62"/>
      <c r="E62" s="30"/>
      <c r="F62" s="63"/>
      <c r="G62" s="64"/>
      <c r="H62" s="64"/>
    </row>
    <row r="63" customFormat="false" ht="14.4" hidden="false" customHeight="false" outlineLevel="0" collapsed="false">
      <c r="A63" s="65" t="s">
        <v>43</v>
      </c>
      <c r="B63" s="61"/>
      <c r="C63" s="30"/>
      <c r="D63" s="56" t="s">
        <v>38</v>
      </c>
      <c r="E63" s="30"/>
      <c r="F63" s="63" t="n">
        <f aca="false">+Hoja1!B45*1.1/2*0.08</f>
        <v>85360</v>
      </c>
      <c r="G63" s="64"/>
      <c r="H63" s="63" t="n">
        <f aca="false">+F63</f>
        <v>85360</v>
      </c>
    </row>
    <row r="64" customFormat="false" ht="14.4" hidden="false" customHeight="false" outlineLevel="0" collapsed="false">
      <c r="A64" s="30"/>
      <c r="B64" s="30"/>
      <c r="C64" s="30"/>
      <c r="D64" s="62"/>
      <c r="E64" s="30"/>
      <c r="F64" s="64"/>
      <c r="G64" s="64"/>
      <c r="H64" s="63"/>
    </row>
    <row r="65" customFormat="false" ht="14.4" hidden="false" customHeight="false" outlineLevel="0" collapsed="false">
      <c r="A65" s="55" t="s">
        <v>44</v>
      </c>
      <c r="B65" s="32"/>
      <c r="C65" s="32"/>
      <c r="D65" s="56" t="s">
        <v>45</v>
      </c>
      <c r="E65" s="32"/>
      <c r="F65" s="85" t="n">
        <f aca="false">+F67</f>
        <v>291</v>
      </c>
      <c r="G65" s="57"/>
      <c r="H65" s="68" t="n">
        <f aca="false">+H67+H69</f>
        <v>504.4</v>
      </c>
    </row>
    <row r="66" customFormat="false" ht="14.4" hidden="false" customHeight="false" outlineLevel="0" collapsed="false">
      <c r="A66" s="55" t="str">
        <f aca="false">A41</f>
        <v>   - CONS Y REPARACIONES</v>
      </c>
      <c r="B66" s="32"/>
      <c r="C66" s="32"/>
      <c r="D66" s="56"/>
      <c r="E66" s="32"/>
      <c r="G66" s="58"/>
      <c r="H66" s="69"/>
    </row>
    <row r="67" customFormat="false" ht="14.4" hidden="false" customHeight="false" outlineLevel="0" collapsed="false">
      <c r="A67" s="55" t="str">
        <f aca="false">A42</f>
        <v>     VN*CGCR</v>
      </c>
      <c r="B67" s="32"/>
      <c r="C67" s="32"/>
      <c r="D67" s="56"/>
      <c r="E67" s="32"/>
      <c r="F67" s="68" t="n">
        <f aca="false">+Hoja1!B45*Hoja1!C45</f>
        <v>291</v>
      </c>
      <c r="G67" s="58"/>
      <c r="H67" s="69" t="n">
        <f aca="false">+F67</f>
        <v>291</v>
      </c>
    </row>
    <row r="68" customFormat="false" ht="14.4" hidden="false" customHeight="false" outlineLevel="0" collapsed="false">
      <c r="A68" s="60" t="s">
        <v>39</v>
      </c>
      <c r="B68" s="30"/>
      <c r="C68" s="30"/>
      <c r="D68" s="62"/>
      <c r="E68" s="30"/>
      <c r="F68" s="64"/>
      <c r="G68" s="64"/>
      <c r="H68" s="64"/>
    </row>
    <row r="69" customFormat="false" ht="14.4" hidden="false" customHeight="false" outlineLevel="0" collapsed="false">
      <c r="A69" s="65" t="s">
        <v>52</v>
      </c>
      <c r="B69" s="65"/>
      <c r="C69" s="30"/>
      <c r="D69" s="56" t="s">
        <v>45</v>
      </c>
      <c r="E69" s="30"/>
      <c r="F69" s="86" t="s">
        <v>66</v>
      </c>
      <c r="G69" s="64"/>
      <c r="H69" s="64" t="n">
        <f aca="false">+Hoja1!B45*1.1/Hoja1!E45</f>
        <v>213.4</v>
      </c>
    </row>
    <row r="72" customFormat="false" ht="14.4" hidden="false" customHeight="false" outlineLevel="0" collapsed="false">
      <c r="A72" s="55" t="s">
        <v>65</v>
      </c>
      <c r="B72" s="30"/>
      <c r="C72" s="30"/>
      <c r="D72" s="30"/>
      <c r="E72" s="30"/>
    </row>
    <row r="73" customFormat="false" ht="14.4" hidden="false" customHeight="false" outlineLevel="0" collapsed="false">
      <c r="A73" s="44" t="s">
        <v>54</v>
      </c>
      <c r="B73" s="30"/>
      <c r="C73" s="30"/>
      <c r="D73" s="30"/>
      <c r="E73" s="30"/>
    </row>
    <row r="74" customFormat="false" ht="24" hidden="false" customHeight="false" outlineLevel="0" collapsed="false">
      <c r="A74" s="45" t="s">
        <v>55</v>
      </c>
      <c r="B74" s="72" t="s">
        <v>56</v>
      </c>
      <c r="C74" s="45" t="s">
        <v>64</v>
      </c>
      <c r="D74" s="45" t="s">
        <v>64</v>
      </c>
      <c r="E74" s="47" t="s">
        <v>58</v>
      </c>
    </row>
    <row r="75" customFormat="false" ht="14.4" hidden="false" customHeight="false" outlineLevel="0" collapsed="false">
      <c r="A75" s="73" t="s">
        <v>13</v>
      </c>
      <c r="B75" s="74" t="s">
        <v>59</v>
      </c>
      <c r="C75" s="73" t="s">
        <v>60</v>
      </c>
      <c r="D75" s="73" t="s">
        <v>61</v>
      </c>
      <c r="E75" s="75" t="s">
        <v>38</v>
      </c>
    </row>
    <row r="76" customFormat="false" ht="14.4" hidden="false" customHeight="false" outlineLevel="0" collapsed="false">
      <c r="A76" s="76" t="n">
        <f aca="false">+A52</f>
        <v>280</v>
      </c>
      <c r="B76" s="76" t="n">
        <f aca="false">+B52</f>
        <v>700</v>
      </c>
      <c r="C76" s="77" t="n">
        <f aca="false">+E76/A76</f>
        <v>1219.42857142857</v>
      </c>
      <c r="D76" s="77" t="n">
        <f aca="false">+E76/B76</f>
        <v>487.771428571429</v>
      </c>
      <c r="E76" s="87" t="n">
        <f aca="false">+$F$59+$F$65*A76</f>
        <v>341440</v>
      </c>
    </row>
    <row r="77" customFormat="false" ht="14.4" hidden="false" customHeight="false" outlineLevel="0" collapsed="false">
      <c r="A77" s="76" t="n">
        <f aca="false">+A53</f>
        <v>320</v>
      </c>
      <c r="B77" s="76" t="n">
        <f aca="false">+B53</f>
        <v>800</v>
      </c>
      <c r="C77" s="77" t="n">
        <f aca="false">+E77/A77</f>
        <v>1103.375</v>
      </c>
      <c r="D77" s="77" t="n">
        <f aca="false">+E77/B77</f>
        <v>441.35</v>
      </c>
      <c r="E77" s="87" t="n">
        <f aca="false">+$F$59+$F$65*A77</f>
        <v>353080</v>
      </c>
    </row>
    <row r="78" customFormat="false" ht="14.4" hidden="false" customHeight="false" outlineLevel="0" collapsed="false">
      <c r="A78" s="76" t="n">
        <f aca="false">+A54</f>
        <v>360</v>
      </c>
      <c r="B78" s="76" t="n">
        <f aca="false">+B54</f>
        <v>900</v>
      </c>
      <c r="C78" s="77" t="n">
        <f aca="false">+E78/A78</f>
        <v>1013.11111111111</v>
      </c>
      <c r="D78" s="77" t="n">
        <f aca="false">+E78/B78</f>
        <v>405.244444444444</v>
      </c>
      <c r="E78" s="87" t="n">
        <f aca="false">+$F$59+$F$65*A78</f>
        <v>364720</v>
      </c>
    </row>
  </sheetData>
  <mergeCells count="5">
    <mergeCell ref="B22:C22"/>
    <mergeCell ref="B23:C23"/>
    <mergeCell ref="B24:C24"/>
    <mergeCell ref="B25:C25"/>
    <mergeCell ref="B26:C2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9" activeCellId="0" sqref="I9"/>
    </sheetView>
  </sheetViews>
  <sheetFormatPr defaultRowHeight="14.4" zeroHeight="false" outlineLevelRow="0" outlineLevelCol="0"/>
  <cols>
    <col collapsed="false" customWidth="true" hidden="false" outlineLevel="0" max="2" min="1" style="0" width="14.78"/>
    <col collapsed="false" customWidth="true" hidden="false" outlineLevel="0" max="1025" min="3" style="0" width="10.67"/>
  </cols>
  <sheetData>
    <row r="1" customFormat="false" ht="14.4" hidden="false" customHeight="false" outlineLevel="0" collapsed="false">
      <c r="A1" s="1" t="s">
        <v>67</v>
      </c>
    </row>
    <row r="3" customFormat="false" ht="14.4" hidden="false" customHeight="false" outlineLevel="0" collapsed="false">
      <c r="B3" s="88" t="s">
        <v>68</v>
      </c>
      <c r="C3" s="88"/>
      <c r="D3" s="88"/>
    </row>
    <row r="4" customFormat="false" ht="14.4" hidden="false" customHeight="false" outlineLevel="0" collapsed="false">
      <c r="B4" s="89" t="n">
        <f aca="false">+Hoja2!B76</f>
        <v>700</v>
      </c>
      <c r="C4" s="89" t="n">
        <f aca="false">+Hoja2!B77</f>
        <v>800</v>
      </c>
      <c r="D4" s="89" t="n">
        <f aca="false">+Hoja2!B78</f>
        <v>900</v>
      </c>
    </row>
    <row r="5" customFormat="false" ht="14.4" hidden="false" customHeight="false" outlineLevel="0" collapsed="false">
      <c r="A5" s="90" t="s">
        <v>69</v>
      </c>
      <c r="B5" s="91" t="n">
        <f aca="false">+Hoja2!E24</f>
        <v>8776.40077587302</v>
      </c>
      <c r="C5" s="91" t="n">
        <f aca="false">+Hoja2!E25</f>
        <v>8141.32320888889</v>
      </c>
      <c r="D5" s="91" t="n">
        <f aca="false">+Hoja2!E26</f>
        <v>7647.37399012346</v>
      </c>
    </row>
    <row r="6" customFormat="false" ht="14.4" hidden="false" customHeight="false" outlineLevel="0" collapsed="false">
      <c r="A6" s="90" t="s">
        <v>70</v>
      </c>
      <c r="B6" s="91" t="n">
        <f aca="false">+Hoja2!D52</f>
        <v>2188.89768</v>
      </c>
      <c r="C6" s="91" t="n">
        <f aca="false">+Hoja2!D53</f>
        <v>2042.49768</v>
      </c>
      <c r="D6" s="91" t="n">
        <f aca="false">+Hoja2!D54</f>
        <v>1928.63101333333</v>
      </c>
    </row>
    <row r="7" customFormat="false" ht="14.4" hidden="false" customHeight="false" outlineLevel="0" collapsed="false">
      <c r="A7" s="90" t="s">
        <v>71</v>
      </c>
      <c r="B7" s="91" t="n">
        <f aca="false">+Hoja2!D76</f>
        <v>487.771428571429</v>
      </c>
      <c r="C7" s="91" t="n">
        <f aca="false">+Hoja2!D77</f>
        <v>441.35</v>
      </c>
      <c r="D7" s="91" t="n">
        <f aca="false">+Hoja2!D78</f>
        <v>405.244444444444</v>
      </c>
    </row>
    <row r="8" customFormat="false" ht="14.4" hidden="false" customHeight="false" outlineLevel="0" collapsed="false">
      <c r="A8" s="90" t="s">
        <v>72</v>
      </c>
      <c r="B8" s="92" t="n">
        <f aca="false">SUM(B5:B7)</f>
        <v>11453.0698844444</v>
      </c>
      <c r="C8" s="92" t="n">
        <f aca="false">SUM(C5:C7)</f>
        <v>10625.1708888889</v>
      </c>
      <c r="D8" s="92" t="n">
        <f aca="false">SUM(D5:D7)</f>
        <v>9981.24944790123</v>
      </c>
    </row>
    <row r="10" customFormat="false" ht="14.4" hidden="false" customHeight="false" outlineLevel="0" collapsed="false">
      <c r="A10" s="93" t="s">
        <v>73</v>
      </c>
    </row>
    <row r="12" customFormat="false" ht="14.4" hidden="false" customHeight="false" outlineLevel="0" collapsed="false">
      <c r="A12" s="94" t="s">
        <v>74</v>
      </c>
      <c r="B12" s="94"/>
      <c r="C12" s="95" t="n">
        <f aca="false">+Hoja2!F3+Hoja2!F30+Hoja2!F59</f>
        <v>4636234.37511111</v>
      </c>
      <c r="D12" s="1" t="s">
        <v>38</v>
      </c>
    </row>
    <row r="13" customFormat="false" ht="14.4" hidden="false" customHeight="false" outlineLevel="0" collapsed="false">
      <c r="A13" s="93" t="s">
        <v>75</v>
      </c>
      <c r="C13" s="95" t="n">
        <f aca="false">+Hoja3!B8-Hoja3!C12/Hoja3!B4</f>
        <v>4829.87792</v>
      </c>
      <c r="D13" s="1" t="s">
        <v>61</v>
      </c>
    </row>
    <row r="14" customFormat="false" ht="14.4" hidden="false" customHeight="false" outlineLevel="0" collapsed="false">
      <c r="A14" s="94" t="s">
        <v>76</v>
      </c>
      <c r="B14" s="94"/>
      <c r="C14" s="95" t="n">
        <v>8750</v>
      </c>
      <c r="D14" s="1" t="s">
        <v>61</v>
      </c>
    </row>
    <row r="17" customFormat="false" ht="15.6" hidden="false" customHeight="true" outlineLevel="0" collapsed="false">
      <c r="A17" s="96" t="s">
        <v>77</v>
      </c>
      <c r="B17" s="97" t="n">
        <f aca="false">+C12</f>
        <v>4636234.37511111</v>
      </c>
      <c r="C17" s="98" t="s">
        <v>9</v>
      </c>
      <c r="D17" s="96" t="s">
        <v>78</v>
      </c>
      <c r="E17" s="99" t="n">
        <f aca="false">+B17/B18</f>
        <v>1182.67601888335</v>
      </c>
      <c r="F17" s="100" t="s">
        <v>59</v>
      </c>
    </row>
    <row r="18" customFormat="false" ht="14.4" hidden="false" customHeight="false" outlineLevel="0" collapsed="false">
      <c r="A18" s="96"/>
      <c r="B18" s="101" t="n">
        <f aca="false">+C14-C13</f>
        <v>3920.12208</v>
      </c>
      <c r="C18" s="1" t="s">
        <v>61</v>
      </c>
      <c r="D18" s="96"/>
      <c r="E18" s="99"/>
      <c r="F18" s="100"/>
    </row>
  </sheetData>
  <mergeCells count="7">
    <mergeCell ref="B3:D3"/>
    <mergeCell ref="A12:B12"/>
    <mergeCell ref="A14:B14"/>
    <mergeCell ref="A17:A18"/>
    <mergeCell ref="D17:D18"/>
    <mergeCell ref="E17:E18"/>
    <mergeCell ref="F17:F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  <Company>Windows XP Titan Ultimate Edition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2019-04-30T19:07:31Z</dcterms:created>
  <dc:creator>JULIO</dc:creator>
  <dc:description/>
  <dc:language>es-AR</dc:language>
  <cp:lastModifiedBy>Usuario</cp:lastModifiedBy>
  <cp:lastPrinted>2020-05-08T03:22:36Z</cp:lastPrinted>
  <dcterms:modified xsi:type="dcterms:W3CDTF">2020-05-08T03:50:53Z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Windows XP Titan Ultimate Edition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