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871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<sst xmlns="http://schemas.openxmlformats.org/spreadsheetml/2006/main" count="66" uniqueCount="31">
  <si>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</si>
  <si>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</si>
  <si>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</si>
  <si>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</si>
  <si>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</si>
  <si>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</si>
  <si>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</si>
  <si>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</si>
  <si>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</si>
  <si>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</si>
  <si>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</si>
  <si>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</si>
  <si>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SEP</t>
  </si>
  <si>
    <t>TABLA 1: Serie de Precios Corrientes por Kg Novillo Liniers</t>
  </si>
  <si>
    <t>TABLA 2: IPC-GBA (Base Diciembre 2016=100)</t>
  </si>
  <si>
    <t>Fuente Mercado de Liniers</t>
  </si>
  <si>
    <t>Fuente INDEC</t>
  </si>
  <si>
    <t>Fuente Elaboración propia</t>
  </si>
  <si>
    <t>TABLA 4: Cálculo de los Relativos de Eslabón (W.Persons)</t>
  </si>
  <si>
    <t>enc corr</t>
  </si>
  <si>
    <t>ive</t>
  </si>
  <si>
    <t>Promedio</t>
  </si>
  <si>
    <t>y obs</t>
  </si>
  <si>
    <t>y est</t>
  </si>
  <si>
    <t>% tendencia</t>
  </si>
  <si>
    <t>res ciclico</t>
  </si>
  <si>
    <t>Mediana</t>
  </si>
  <si>
    <t>encadenado</t>
  </si>
  <si>
    <t>fact.correcc</t>
  </si>
  <si>
    <t>TABLA 3: Serie de Precios Reales por Kg Novillo Liniers (Indexados IPC-GBA Feb 2020)</t>
  </si>
  <si>
    <t>VARIACIONES CICLICAS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</si>
</sst>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  <numFmt numFmtId="165" formatCode="0.00000000"/>
    <numFmt numFmtId="166" formatCode="0.0000000"/>
    <numFmt numFmtId="167" formatCode="[$-2C0A]dddd\,\ d\ &quot;de&quot;\ mmmm\ &quot;de&quot;\ yyyy"/>
    <numFmt numFmtId="168" formatCode="0.000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43" fontId="0" fillId="0" borderId="0" xfId="46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43" fontId="0" fillId="0" borderId="0" xfId="0" applyNumberFormat="1" applyAlignment="1">
      <alignment/>
    </xf>
    <xf numFmtId="2" fontId="2" fillId="11" borderId="10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43" fontId="0" fillId="0" borderId="10" xfId="46" applyFont="1" applyBorder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43" fontId="0" fillId="0" borderId="10" xfId="0" applyNumberFormat="1" applyBorder="1" applyAlignment="1">
      <alignment/>
    </xf>
    <xf numFmtId="43" fontId="0" fillId="34" borderId="10" xfId="46" applyFont="1" applyFill="1" applyBorder="1" applyAlignment="1">
      <alignment/>
    </xf>
    <xf numFmtId="2" fontId="0" fillId="0" borderId="10" xfId="0" applyNumberFormat="1" applyFont="1" applyFill="1" applyBorder="1" applyAlignment="1">
      <alignment vertical="center"/>
    </xf>
    <xf numFmtId="43" fontId="0" fillId="0" borderId="10" xfId="46" applyFont="1" applyBorder="1" applyAlignment="1">
      <alignment/>
    </xf>
    <xf numFmtId="43" fontId="0" fillId="0" borderId="10" xfId="46" applyFont="1" applyBorder="1" applyAlignment="1">
      <alignment vertical="center"/>
    </xf>
    <xf numFmtId="43" fontId="0" fillId="34" borderId="10" xfId="46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43" fontId="0" fillId="28" borderId="10" xfId="46" applyFont="1" applyFill="1" applyBorder="1" applyAlignment="1">
      <alignment/>
    </xf>
    <xf numFmtId="43" fontId="0" fillId="35" borderId="10" xfId="46" applyFont="1" applyFill="1" applyBorder="1" applyAlignment="1">
      <alignment/>
    </xf>
    <xf numFmtId="0" fontId="0" fillId="25" borderId="0" xfId="0" applyFill="1" applyAlignment="1">
      <alignment/>
    </xf>
    <xf numFmtId="0" fontId="2" fillId="11" borderId="12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/>
    </xf>
    <xf numFmtId="0" fontId="2" fillId="11" borderId="13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75"/>
          <c:y val="0.02975"/>
          <c:w val="0.79275"/>
          <c:h val="0.98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'2020'!$B$136:$M$136</c:f>
              <c:numCache/>
            </c:numRef>
          </c:val>
          <c:smooth val="0"/>
        </c:ser>
        <c:marker val="1"/>
        <c:axId val="5327073"/>
        <c:axId val="47943658"/>
      </c:lineChart>
      <c:catAx>
        <c:axId val="5327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43658"/>
        <c:crosses val="autoZero"/>
        <c:auto val="1"/>
        <c:lblOffset val="100"/>
        <c:tickLblSkip val="1"/>
        <c:noMultiLvlLbl val="0"/>
      </c:catAx>
      <c:valAx>
        <c:axId val="479436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70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75"/>
          <c:y val="0.4515"/>
          <c:w val="0.167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6805"/>
          <c:h val="0.92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val>
            <c:numRef>
              <c:f>'2020'!$C$165:$C$191</c:f>
              <c:numCache/>
            </c:numRef>
          </c:val>
          <c:smooth val="0"/>
        </c:ser>
        <c:marker val="1"/>
        <c:axId val="28839739"/>
        <c:axId val="58231060"/>
      </c:lineChart>
      <c:catAx>
        <c:axId val="2883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31060"/>
        <c:crosses val="autoZero"/>
        <c:auto val="1"/>
        <c:lblOffset val="100"/>
        <c:tickLblSkip val="2"/>
        <c:noMultiLvlLbl val="0"/>
      </c:catAx>
      <c:valAx>
        <c:axId val="582310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39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25"/>
          <c:y val="0.4085"/>
          <c:w val="0.257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141</xdr:row>
      <xdr:rowOff>161925</xdr:rowOff>
    </xdr:from>
    <xdr:to>
      <xdr:col>12</xdr:col>
      <xdr:colOff>342900</xdr:colOff>
      <xdr:row>156</xdr:row>
      <xdr:rowOff>47625</xdr:rowOff>
    </xdr:to>
    <xdr:graphicFrame>
      <xdr:nvGraphicFramePr>
        <xdr:cNvPr id="1" name="1 Gráfico"/>
        <xdr:cNvGraphicFramePr/>
      </xdr:nvGraphicFramePr>
      <xdr:xfrm>
        <a:off x="4914900" y="27022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333375</xdr:colOff>
      <xdr:row>170</xdr:row>
      <xdr:rowOff>19050</xdr:rowOff>
    </xdr:from>
    <xdr:to>
      <xdr:col>13</xdr:col>
      <xdr:colOff>333375</xdr:colOff>
      <xdr:row>184</xdr:row>
      <xdr:rowOff>95250</xdr:rowOff>
    </xdr:to>
    <xdr:graphicFrame>
      <xdr:nvGraphicFramePr>
        <xdr:cNvPr id="2" name="4 Gráfico"/>
        <xdr:cNvGraphicFramePr/>
      </xdr:nvGraphicFramePr>
      <xdr:xfrm>
        <a:off x="5667375" y="324040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1"/>
  <sheetViews>
    <sheetView tabSelected="1" zoomScalePageLayoutView="0" workbookViewId="0" topLeftCell="A142">
      <selection activeCell="F170" sqref="F170"/>
    </sheetView>
  </sheetViews>
  <sheetFormatPr defaultColWidth="11.421875" defaultRowHeight="15"/>
  <sheetData>
    <row r="2" spans="1:13" ht="15">
      <c r="A2" s="37" t="s">
        <v>13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5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</row>
    <row r="4" spans="1:13" ht="15">
      <c r="A4" s="3">
        <v>1993</v>
      </c>
      <c r="B4" s="4">
        <v>0.803</v>
      </c>
      <c r="C4" s="4">
        <v>0.805</v>
      </c>
      <c r="D4" s="4">
        <v>0.767</v>
      </c>
      <c r="E4" s="4">
        <v>0.756</v>
      </c>
      <c r="F4" s="4">
        <v>0.775</v>
      </c>
      <c r="G4" s="4">
        <v>0.786</v>
      </c>
      <c r="H4" s="4">
        <v>0.799</v>
      </c>
      <c r="I4" s="4">
        <v>0.784</v>
      </c>
      <c r="J4" s="4">
        <v>0.767</v>
      </c>
      <c r="K4" s="4">
        <v>0.77</v>
      </c>
      <c r="L4" s="4">
        <v>0.744</v>
      </c>
      <c r="M4" s="4">
        <v>0.71</v>
      </c>
    </row>
    <row r="5" spans="1:13" ht="15">
      <c r="A5" s="3">
        <v>1994</v>
      </c>
      <c r="B5" s="4">
        <v>0.703</v>
      </c>
      <c r="C5" s="4">
        <v>0.7</v>
      </c>
      <c r="D5" s="4">
        <v>0.694</v>
      </c>
      <c r="E5" s="4">
        <v>0.712</v>
      </c>
      <c r="F5" s="4">
        <v>0.726</v>
      </c>
      <c r="G5" s="4">
        <v>0.834</v>
      </c>
      <c r="H5" s="4">
        <v>0.812</v>
      </c>
      <c r="I5" s="4">
        <v>0.818</v>
      </c>
      <c r="J5" s="4">
        <v>0.763</v>
      </c>
      <c r="K5" s="4">
        <v>0.761</v>
      </c>
      <c r="L5" s="4">
        <v>0.755</v>
      </c>
      <c r="M5" s="4">
        <v>0.782</v>
      </c>
    </row>
    <row r="6" spans="1:13" ht="15">
      <c r="A6" s="3">
        <v>1995</v>
      </c>
      <c r="B6" s="4">
        <v>0.838</v>
      </c>
      <c r="C6" s="4">
        <v>0.798</v>
      </c>
      <c r="D6" s="4">
        <v>0.773</v>
      </c>
      <c r="E6" s="4">
        <v>0.752</v>
      </c>
      <c r="F6" s="4">
        <v>0.771</v>
      </c>
      <c r="G6" s="4">
        <v>0.758</v>
      </c>
      <c r="H6" s="4">
        <v>0.711</v>
      </c>
      <c r="I6" s="4">
        <v>0.714</v>
      </c>
      <c r="J6" s="4">
        <v>0.813</v>
      </c>
      <c r="K6" s="4">
        <v>0.853</v>
      </c>
      <c r="L6" s="4">
        <v>0.868</v>
      </c>
      <c r="M6" s="4">
        <v>0.862</v>
      </c>
    </row>
    <row r="7" spans="1:13" ht="15">
      <c r="A7" s="3">
        <v>1996</v>
      </c>
      <c r="B7" s="4">
        <v>0.847</v>
      </c>
      <c r="C7" s="4">
        <v>0.861</v>
      </c>
      <c r="D7" s="4">
        <v>0.864</v>
      </c>
      <c r="E7" s="4">
        <v>0.865</v>
      </c>
      <c r="F7" s="4">
        <v>0.844</v>
      </c>
      <c r="G7" s="4">
        <v>0.803</v>
      </c>
      <c r="H7" s="4">
        <v>0.746</v>
      </c>
      <c r="I7" s="4">
        <v>0.774</v>
      </c>
      <c r="J7" s="4">
        <v>0.767</v>
      </c>
      <c r="K7" s="4">
        <v>0.772</v>
      </c>
      <c r="L7" s="4">
        <v>0.779</v>
      </c>
      <c r="M7" s="4">
        <v>0.817</v>
      </c>
    </row>
    <row r="8" spans="1:13" ht="15">
      <c r="A8" s="3">
        <v>1997</v>
      </c>
      <c r="B8" s="4">
        <v>0.826</v>
      </c>
      <c r="C8" s="4">
        <v>0.855</v>
      </c>
      <c r="D8" s="4">
        <v>0.824</v>
      </c>
      <c r="E8" s="4">
        <v>0.833</v>
      </c>
      <c r="F8" s="4">
        <v>0.849</v>
      </c>
      <c r="G8" s="4">
        <v>0.898</v>
      </c>
      <c r="H8" s="4">
        <v>0.926</v>
      </c>
      <c r="I8" s="4">
        <v>1.007</v>
      </c>
      <c r="J8" s="4">
        <v>0.966</v>
      </c>
      <c r="K8" s="4">
        <v>0.952</v>
      </c>
      <c r="L8" s="4">
        <v>0.969</v>
      </c>
      <c r="M8" s="4">
        <v>1.008</v>
      </c>
    </row>
    <row r="9" spans="1:13" ht="15">
      <c r="A9" s="3">
        <v>1998</v>
      </c>
      <c r="B9" s="4">
        <v>0.998</v>
      </c>
      <c r="C9" s="4">
        <v>1.076</v>
      </c>
      <c r="D9" s="4">
        <v>1.085</v>
      </c>
      <c r="E9" s="4">
        <v>1.106</v>
      </c>
      <c r="F9" s="4">
        <v>1.137</v>
      </c>
      <c r="G9" s="4">
        <v>1.239</v>
      </c>
      <c r="H9" s="4">
        <v>1.26</v>
      </c>
      <c r="I9" s="4">
        <v>1.214</v>
      </c>
      <c r="J9" s="4">
        <v>0.987</v>
      </c>
      <c r="K9" s="4">
        <v>0.9</v>
      </c>
      <c r="L9" s="4">
        <v>0.854</v>
      </c>
      <c r="M9" s="4">
        <v>0.821</v>
      </c>
    </row>
    <row r="10" spans="1:13" ht="15">
      <c r="A10" s="3">
        <v>1999</v>
      </c>
      <c r="B10" s="4">
        <v>0.778</v>
      </c>
      <c r="C10" s="4">
        <v>0.789</v>
      </c>
      <c r="D10" s="4">
        <v>0.803</v>
      </c>
      <c r="E10" s="4">
        <v>0.836</v>
      </c>
      <c r="F10" s="4">
        <v>0.825</v>
      </c>
      <c r="G10" s="4">
        <v>0.816</v>
      </c>
      <c r="H10" s="4">
        <v>0.814</v>
      </c>
      <c r="I10" s="4">
        <v>0.787</v>
      </c>
      <c r="J10" s="4">
        <v>0.786</v>
      </c>
      <c r="K10" s="4">
        <v>0.75</v>
      </c>
      <c r="L10" s="4">
        <v>0.735</v>
      </c>
      <c r="M10" s="4">
        <v>0.736</v>
      </c>
    </row>
    <row r="11" spans="1:13" ht="15">
      <c r="A11" s="3">
        <v>2000</v>
      </c>
      <c r="B11" s="4">
        <v>0.758</v>
      </c>
      <c r="C11" s="4">
        <v>0.825</v>
      </c>
      <c r="D11" s="4">
        <v>0.876</v>
      </c>
      <c r="E11" s="4">
        <v>0.882</v>
      </c>
      <c r="F11" s="4">
        <v>0.889</v>
      </c>
      <c r="G11" s="4">
        <v>0.924</v>
      </c>
      <c r="H11" s="4">
        <v>0.9</v>
      </c>
      <c r="I11" s="4">
        <v>0.872</v>
      </c>
      <c r="J11" s="4">
        <v>0.888</v>
      </c>
      <c r="K11" s="4">
        <v>0.902</v>
      </c>
      <c r="L11" s="4">
        <v>0.859</v>
      </c>
      <c r="M11" s="4">
        <v>0.827</v>
      </c>
    </row>
    <row r="12" spans="1:13" ht="15">
      <c r="A12" s="3">
        <v>2001</v>
      </c>
      <c r="B12" s="4">
        <v>0.832</v>
      </c>
      <c r="C12" s="4">
        <v>0.85</v>
      </c>
      <c r="D12" s="4">
        <v>0.849</v>
      </c>
      <c r="E12" s="4">
        <v>0.849</v>
      </c>
      <c r="F12" s="4">
        <v>0.836</v>
      </c>
      <c r="G12" s="4">
        <v>0.83</v>
      </c>
      <c r="H12" s="4">
        <v>0.793</v>
      </c>
      <c r="I12" s="4">
        <v>0.734</v>
      </c>
      <c r="J12" s="4">
        <v>0.66</v>
      </c>
      <c r="K12" s="4">
        <v>0.669</v>
      </c>
      <c r="L12" s="4">
        <v>0.643</v>
      </c>
      <c r="M12" s="4">
        <v>0.654</v>
      </c>
    </row>
    <row r="13" spans="1:13" ht="15">
      <c r="A13" s="3">
        <v>2002</v>
      </c>
      <c r="B13" s="4">
        <v>0.751</v>
      </c>
      <c r="C13" s="4">
        <v>0.879</v>
      </c>
      <c r="D13" s="4">
        <v>0.922</v>
      </c>
      <c r="E13" s="4">
        <v>1.301</v>
      </c>
      <c r="F13" s="4">
        <v>1.286</v>
      </c>
      <c r="G13" s="4">
        <v>1.367</v>
      </c>
      <c r="H13" s="4">
        <v>1.539</v>
      </c>
      <c r="I13" s="4">
        <v>1.934</v>
      </c>
      <c r="J13" s="4">
        <v>2.065</v>
      </c>
      <c r="K13" s="4">
        <v>2.04</v>
      </c>
      <c r="L13" s="4">
        <v>2.071</v>
      </c>
      <c r="M13" s="4">
        <v>2.091</v>
      </c>
    </row>
    <row r="14" spans="1:13" ht="15">
      <c r="A14" s="3">
        <v>2003</v>
      </c>
      <c r="B14" s="4">
        <v>2.015</v>
      </c>
      <c r="C14" s="4">
        <v>2.011</v>
      </c>
      <c r="D14" s="4">
        <v>1.957</v>
      </c>
      <c r="E14" s="4">
        <v>1.872</v>
      </c>
      <c r="F14" s="4">
        <v>1.839</v>
      </c>
      <c r="G14" s="4">
        <v>1.836</v>
      </c>
      <c r="H14" s="4">
        <v>1.844</v>
      </c>
      <c r="I14" s="4">
        <v>1.913</v>
      </c>
      <c r="J14" s="4">
        <v>1.859</v>
      </c>
      <c r="K14" s="4">
        <v>1.877</v>
      </c>
      <c r="L14" s="4">
        <v>1.867</v>
      </c>
      <c r="M14" s="4">
        <v>1.938</v>
      </c>
    </row>
    <row r="15" spans="1:13" ht="15">
      <c r="A15" s="3">
        <v>2004</v>
      </c>
      <c r="B15" s="4">
        <v>1.878</v>
      </c>
      <c r="C15" s="4">
        <v>1.985</v>
      </c>
      <c r="D15" s="4">
        <v>1.956</v>
      </c>
      <c r="E15" s="4">
        <v>2.058</v>
      </c>
      <c r="F15" s="4">
        <v>2.019</v>
      </c>
      <c r="G15" s="4">
        <v>1.943</v>
      </c>
      <c r="H15" s="4">
        <v>2.001</v>
      </c>
      <c r="I15" s="4">
        <v>2.099</v>
      </c>
      <c r="J15" s="4">
        <v>2.111</v>
      </c>
      <c r="K15" s="4">
        <v>2.024</v>
      </c>
      <c r="L15" s="4">
        <v>1.979</v>
      </c>
      <c r="M15" s="4">
        <v>2.008</v>
      </c>
    </row>
    <row r="16" spans="1:13" ht="15">
      <c r="A16" s="3">
        <v>2005</v>
      </c>
      <c r="B16" s="4">
        <v>1.982</v>
      </c>
      <c r="C16" s="4">
        <v>2.123</v>
      </c>
      <c r="D16" s="4">
        <v>2.245</v>
      </c>
      <c r="E16" s="4">
        <v>2.215</v>
      </c>
      <c r="F16" s="4">
        <v>2.202</v>
      </c>
      <c r="G16" s="4">
        <v>2.228</v>
      </c>
      <c r="H16" s="4">
        <v>2.302</v>
      </c>
      <c r="I16" s="4">
        <v>2.318</v>
      </c>
      <c r="J16" s="4">
        <v>2.24</v>
      </c>
      <c r="K16" s="4">
        <v>2.34</v>
      </c>
      <c r="L16" s="4">
        <v>2.467</v>
      </c>
      <c r="M16" s="4">
        <v>2.364</v>
      </c>
    </row>
    <row r="17" spans="1:13" ht="15">
      <c r="A17" s="3">
        <v>2006</v>
      </c>
      <c r="B17" s="4">
        <v>2.372</v>
      </c>
      <c r="C17" s="4">
        <v>2.508</v>
      </c>
      <c r="D17" s="4">
        <v>2.565</v>
      </c>
      <c r="E17" s="4">
        <v>2.359</v>
      </c>
      <c r="F17" s="4">
        <v>2.241</v>
      </c>
      <c r="G17" s="4">
        <v>2.115</v>
      </c>
      <c r="H17" s="4">
        <v>2.234</v>
      </c>
      <c r="I17" s="4">
        <v>2.281</v>
      </c>
      <c r="J17" s="4">
        <v>2.249</v>
      </c>
      <c r="K17" s="4">
        <v>2.309</v>
      </c>
      <c r="L17" s="4">
        <v>2.476</v>
      </c>
      <c r="M17" s="4">
        <v>2.38</v>
      </c>
    </row>
    <row r="18" spans="1:13" ht="15">
      <c r="A18" s="3">
        <v>2007</v>
      </c>
      <c r="B18" s="4">
        <v>2.33</v>
      </c>
      <c r="C18" s="4">
        <v>2.347</v>
      </c>
      <c r="D18" s="4">
        <v>2.361</v>
      </c>
      <c r="E18" s="4">
        <v>2.407</v>
      </c>
      <c r="F18" s="4">
        <v>2.734</v>
      </c>
      <c r="G18" s="4">
        <v>2.663</v>
      </c>
      <c r="H18" s="4">
        <v>2.578</v>
      </c>
      <c r="I18" s="4">
        <v>2.652</v>
      </c>
      <c r="J18" s="4">
        <v>2.735</v>
      </c>
      <c r="K18" s="4">
        <v>2.864</v>
      </c>
      <c r="L18" s="4">
        <v>2.969</v>
      </c>
      <c r="M18" s="4">
        <v>2.929</v>
      </c>
    </row>
    <row r="19" spans="1:13" ht="15">
      <c r="A19" s="3">
        <v>2008</v>
      </c>
      <c r="B19" s="5">
        <v>2.927</v>
      </c>
      <c r="C19" s="5">
        <v>3.049</v>
      </c>
      <c r="D19" s="5">
        <v>3.126</v>
      </c>
      <c r="E19" s="5">
        <v>3.068</v>
      </c>
      <c r="F19" s="5">
        <v>3.065</v>
      </c>
      <c r="G19" s="5">
        <v>3.103</v>
      </c>
      <c r="H19" s="5">
        <v>3.044</v>
      </c>
      <c r="I19" s="5">
        <v>3.057</v>
      </c>
      <c r="J19" s="5">
        <v>3.029</v>
      </c>
      <c r="K19" s="5">
        <v>2.977</v>
      </c>
      <c r="L19" s="5">
        <v>2.603</v>
      </c>
      <c r="M19" s="5">
        <v>2.567</v>
      </c>
    </row>
    <row r="20" spans="1:13" ht="15">
      <c r="A20" s="3">
        <v>2009</v>
      </c>
      <c r="B20" s="5">
        <v>2.626</v>
      </c>
      <c r="C20" s="5">
        <v>2.961</v>
      </c>
      <c r="D20" s="5">
        <v>3.481</v>
      </c>
      <c r="E20" s="5">
        <v>3.301</v>
      </c>
      <c r="F20" s="6">
        <v>3.301</v>
      </c>
      <c r="G20" s="6">
        <v>2.972</v>
      </c>
      <c r="H20" s="6">
        <v>3.035</v>
      </c>
      <c r="I20" s="6">
        <v>3.173</v>
      </c>
      <c r="J20" s="6">
        <v>3.173</v>
      </c>
      <c r="K20" s="6">
        <v>3.254</v>
      </c>
      <c r="L20" s="6">
        <v>3.329</v>
      </c>
      <c r="M20" s="6">
        <v>3.416</v>
      </c>
    </row>
    <row r="21" spans="1:13" ht="15">
      <c r="A21" s="3">
        <v>2010</v>
      </c>
      <c r="B21" s="7">
        <v>3.933</v>
      </c>
      <c r="C21" s="7">
        <v>5.169</v>
      </c>
      <c r="D21" s="7">
        <v>5.477</v>
      </c>
      <c r="E21" s="7">
        <v>5.985</v>
      </c>
      <c r="F21" s="8">
        <v>6.35</v>
      </c>
      <c r="G21" s="8">
        <v>6.21</v>
      </c>
      <c r="H21" s="8">
        <v>6.21</v>
      </c>
      <c r="I21" s="8">
        <v>6.19</v>
      </c>
      <c r="J21" s="8">
        <v>6.59</v>
      </c>
      <c r="K21" s="8">
        <v>7.74</v>
      </c>
      <c r="L21" s="8">
        <v>8.06</v>
      </c>
      <c r="M21" s="8">
        <v>7.65</v>
      </c>
    </row>
    <row r="22" spans="1:13" ht="15">
      <c r="A22" s="3">
        <v>2011</v>
      </c>
      <c r="B22" s="8">
        <v>7.31</v>
      </c>
      <c r="C22" s="8">
        <v>7.89</v>
      </c>
      <c r="D22" s="8">
        <v>8.27</v>
      </c>
      <c r="E22" s="8">
        <v>7.98</v>
      </c>
      <c r="F22" s="8">
        <v>7.81</v>
      </c>
      <c r="G22" s="4">
        <v>8.159</v>
      </c>
      <c r="H22" s="4">
        <v>8.238</v>
      </c>
      <c r="I22" s="4">
        <v>8.579</v>
      </c>
      <c r="J22" s="4">
        <v>8.554</v>
      </c>
      <c r="K22" s="4">
        <v>8.601</v>
      </c>
      <c r="L22" s="5">
        <v>8.673</v>
      </c>
      <c r="M22" s="4">
        <v>8.469</v>
      </c>
    </row>
    <row r="23" spans="1:13" ht="15">
      <c r="A23" s="3">
        <v>2012</v>
      </c>
      <c r="B23" s="4">
        <v>7.964</v>
      </c>
      <c r="C23" s="4">
        <v>8.915</v>
      </c>
      <c r="D23" s="4">
        <v>9.569</v>
      </c>
      <c r="E23" s="4">
        <v>9.59</v>
      </c>
      <c r="F23" s="8">
        <v>9.38</v>
      </c>
      <c r="G23" s="4">
        <v>9.6</v>
      </c>
      <c r="H23" s="4">
        <v>8.55</v>
      </c>
      <c r="I23" s="4">
        <v>8.5</v>
      </c>
      <c r="J23" s="4">
        <v>8.47</v>
      </c>
      <c r="K23" s="4">
        <v>8.41</v>
      </c>
      <c r="L23" s="5">
        <v>8.24</v>
      </c>
      <c r="M23" s="4">
        <v>8.49</v>
      </c>
    </row>
    <row r="24" spans="1:13" ht="15">
      <c r="A24" s="3">
        <v>2013</v>
      </c>
      <c r="B24" s="4">
        <v>8.68</v>
      </c>
      <c r="C24" s="4">
        <v>9.3</v>
      </c>
      <c r="D24" s="4">
        <v>9.67</v>
      </c>
      <c r="E24" s="4">
        <v>8.68</v>
      </c>
      <c r="F24" s="8">
        <v>9.331</v>
      </c>
      <c r="G24" s="4">
        <v>9.728</v>
      </c>
      <c r="H24" s="4">
        <v>9.402</v>
      </c>
      <c r="I24" s="4">
        <v>9.487</v>
      </c>
      <c r="J24" s="4">
        <v>9.401</v>
      </c>
      <c r="K24" s="4">
        <v>9.806</v>
      </c>
      <c r="L24" s="5">
        <v>11.474</v>
      </c>
      <c r="M24" s="4">
        <v>11.708</v>
      </c>
    </row>
    <row r="25" spans="1:13" ht="15">
      <c r="A25" s="3">
        <v>2014</v>
      </c>
      <c r="B25" s="4">
        <v>12.258</v>
      </c>
      <c r="C25" s="4">
        <v>14.557</v>
      </c>
      <c r="D25" s="4">
        <v>15.019</v>
      </c>
      <c r="E25" s="4">
        <v>15.467</v>
      </c>
      <c r="F25" s="8">
        <v>15.498</v>
      </c>
      <c r="G25" s="4">
        <v>15.232</v>
      </c>
      <c r="H25" s="4">
        <v>16.348</v>
      </c>
      <c r="I25" s="4">
        <v>17.37</v>
      </c>
      <c r="J25" s="4">
        <v>17.181</v>
      </c>
      <c r="K25" s="4">
        <v>16.213</v>
      </c>
      <c r="L25" s="5">
        <v>16.105</v>
      </c>
      <c r="M25" s="4">
        <v>15.743</v>
      </c>
    </row>
    <row r="26" spans="1:13" ht="15">
      <c r="A26" s="3">
        <v>2015</v>
      </c>
      <c r="B26" s="4">
        <v>15.731</v>
      </c>
      <c r="C26" s="4">
        <v>16.418</v>
      </c>
      <c r="D26" s="4">
        <v>16.59</v>
      </c>
      <c r="E26" s="4">
        <v>16.775</v>
      </c>
      <c r="F26" s="8">
        <v>16.85</v>
      </c>
      <c r="G26" s="4">
        <v>17.626</v>
      </c>
      <c r="H26" s="4">
        <v>18.007</v>
      </c>
      <c r="I26" s="4">
        <v>18.211</v>
      </c>
      <c r="J26" s="4">
        <v>18.364</v>
      </c>
      <c r="K26" s="4">
        <v>19.321</v>
      </c>
      <c r="L26" s="5">
        <v>20.868</v>
      </c>
      <c r="M26" s="4">
        <v>24.912</v>
      </c>
    </row>
    <row r="27" spans="1:13" ht="15">
      <c r="A27" s="3">
        <v>2016</v>
      </c>
      <c r="B27" s="4">
        <v>23.744</v>
      </c>
      <c r="C27" s="4">
        <v>24.967</v>
      </c>
      <c r="D27" s="4">
        <v>25.674</v>
      </c>
      <c r="E27" s="4">
        <v>27.361</v>
      </c>
      <c r="F27" s="8">
        <v>28.347</v>
      </c>
      <c r="G27" s="4">
        <v>29.521</v>
      </c>
      <c r="H27" s="4">
        <v>29.313</v>
      </c>
      <c r="I27" s="4">
        <v>29.528</v>
      </c>
      <c r="J27" s="4">
        <v>29.437</v>
      </c>
      <c r="K27" s="4">
        <v>28.094</v>
      </c>
      <c r="L27" s="5">
        <v>27.376</v>
      </c>
      <c r="M27" s="4">
        <v>26.684</v>
      </c>
    </row>
    <row r="28" spans="1:13" ht="15">
      <c r="A28" s="3">
        <v>2017</v>
      </c>
      <c r="B28" s="4">
        <v>24.66</v>
      </c>
      <c r="C28" s="4">
        <v>26.68</v>
      </c>
      <c r="D28" s="4">
        <v>28.83</v>
      </c>
      <c r="E28" s="4">
        <v>29.68</v>
      </c>
      <c r="F28" s="4">
        <v>29.1</v>
      </c>
      <c r="G28" s="4">
        <v>29.95</v>
      </c>
      <c r="H28" s="4">
        <v>30.72</v>
      </c>
      <c r="I28" s="4">
        <v>31.67</v>
      </c>
      <c r="J28" s="4">
        <v>31.15</v>
      </c>
      <c r="K28" s="4">
        <v>30.71</v>
      </c>
      <c r="L28" s="4">
        <v>30.52</v>
      </c>
      <c r="M28" s="4">
        <v>29.54</v>
      </c>
    </row>
    <row r="29" spans="1:13" ht="15">
      <c r="A29" s="20">
        <v>2018</v>
      </c>
      <c r="B29" s="5">
        <v>29.49</v>
      </c>
      <c r="C29" s="5">
        <v>32.29</v>
      </c>
      <c r="D29" s="5">
        <v>31.64</v>
      </c>
      <c r="E29" s="5">
        <v>31.46</v>
      </c>
      <c r="F29" s="21">
        <v>34.59</v>
      </c>
      <c r="G29" s="5">
        <v>37.54</v>
      </c>
      <c r="H29" s="5">
        <v>39.11</v>
      </c>
      <c r="I29" s="5">
        <v>40.68</v>
      </c>
      <c r="J29" s="5">
        <v>45.47</v>
      </c>
      <c r="K29" s="5">
        <v>43.95</v>
      </c>
      <c r="L29" s="5">
        <v>42.93</v>
      </c>
      <c r="M29" s="5">
        <v>43.41</v>
      </c>
    </row>
    <row r="30" spans="1:13" ht="15">
      <c r="A30" s="20">
        <v>2019</v>
      </c>
      <c r="B30" s="5">
        <v>51.45</v>
      </c>
      <c r="C30" s="5">
        <v>59.07</v>
      </c>
      <c r="D30" s="5">
        <v>60.35</v>
      </c>
      <c r="E30" s="5">
        <v>60.94</v>
      </c>
      <c r="F30" s="21">
        <v>60.094</v>
      </c>
      <c r="G30" s="5">
        <v>60.543</v>
      </c>
      <c r="H30" s="5">
        <v>60.67</v>
      </c>
      <c r="I30" s="5">
        <v>65.543</v>
      </c>
      <c r="J30" s="5">
        <v>65.798</v>
      </c>
      <c r="K30" s="5">
        <v>68.934</v>
      </c>
      <c r="L30" s="5">
        <v>75.574</v>
      </c>
      <c r="M30" s="5">
        <v>82.88</v>
      </c>
    </row>
    <row r="31" spans="1:13" ht="15">
      <c r="A31" s="20">
        <v>2020</v>
      </c>
      <c r="B31" s="5">
        <v>83.415</v>
      </c>
      <c r="C31" s="5">
        <v>87.579</v>
      </c>
      <c r="D31" s="5">
        <v>90.757</v>
      </c>
      <c r="E31" s="5"/>
      <c r="F31" s="21"/>
      <c r="G31" s="5"/>
      <c r="H31" s="5"/>
      <c r="I31" s="5"/>
      <c r="J31" s="5"/>
      <c r="K31" s="5"/>
      <c r="L31" s="5"/>
      <c r="M31" s="5"/>
    </row>
    <row r="32" spans="1:13" ht="15">
      <c r="A32" s="20"/>
      <c r="B32" s="5"/>
      <c r="C32" s="5"/>
      <c r="D32" s="5"/>
      <c r="E32" s="5"/>
      <c r="F32" s="10"/>
      <c r="G32" s="10"/>
      <c r="H32" s="10"/>
      <c r="I32" s="10"/>
      <c r="J32" s="10"/>
      <c r="K32" s="10"/>
      <c r="L32" s="10"/>
      <c r="M32" s="10"/>
    </row>
    <row r="33" spans="1:13" ht="15">
      <c r="A33" s="37" t="s">
        <v>15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2" ht="15">
      <c r="A34" s="14"/>
      <c r="B34" s="15"/>
    </row>
    <row r="35" spans="1:13" ht="15">
      <c r="A35" s="37" t="s">
        <v>14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6" spans="1:13" ht="15">
      <c r="A36" s="14"/>
      <c r="B36" s="3" t="s">
        <v>0</v>
      </c>
      <c r="C36" s="3" t="s">
        <v>1</v>
      </c>
      <c r="D36" s="3" t="s">
        <v>2</v>
      </c>
      <c r="E36" s="3" t="s">
        <v>3</v>
      </c>
      <c r="F36" s="3" t="s">
        <v>4</v>
      </c>
      <c r="G36" s="3" t="s">
        <v>5</v>
      </c>
      <c r="H36" s="3" t="s">
        <v>6</v>
      </c>
      <c r="I36" s="3" t="s">
        <v>7</v>
      </c>
      <c r="J36" s="3" t="s">
        <v>12</v>
      </c>
      <c r="K36" s="3" t="s">
        <v>9</v>
      </c>
      <c r="L36" s="3" t="s">
        <v>10</v>
      </c>
      <c r="M36" s="3" t="s">
        <v>11</v>
      </c>
    </row>
    <row r="37" spans="1:13" ht="15">
      <c r="A37" s="3">
        <v>1993</v>
      </c>
      <c r="B37" s="26">
        <v>12.528161539322094</v>
      </c>
      <c r="C37" s="27">
        <v>12.619672333390358</v>
      </c>
      <c r="D37" s="27">
        <v>12.714553653025744</v>
      </c>
      <c r="E37" s="27">
        <v>12.847462466157786</v>
      </c>
      <c r="F37" s="27">
        <v>13.012752922835647</v>
      </c>
      <c r="G37" s="27">
        <v>13.106354555526783</v>
      </c>
      <c r="H37" s="27">
        <v>13.148516872742617</v>
      </c>
      <c r="I37" s="27">
        <v>13.15062528143795</v>
      </c>
      <c r="J37" s="27">
        <v>13.258997488378055</v>
      </c>
      <c r="K37" s="27">
        <v>13.333948489151725</v>
      </c>
      <c r="L37" s="27">
        <v>13.341570972254436</v>
      </c>
      <c r="M37" s="27">
        <v>13.339819821699145</v>
      </c>
    </row>
    <row r="38" spans="1:13" ht="15">
      <c r="A38" s="3">
        <v>1994</v>
      </c>
      <c r="B38" s="26">
        <v>13.353252142095663</v>
      </c>
      <c r="C38" s="27">
        <v>13.352780678484622</v>
      </c>
      <c r="D38" s="27">
        <v>13.371393241911754</v>
      </c>
      <c r="E38" s="27">
        <v>13.403941801145956</v>
      </c>
      <c r="F38" s="27">
        <v>13.450400001078531</v>
      </c>
      <c r="G38" s="27">
        <v>13.50245134074456</v>
      </c>
      <c r="H38" s="27">
        <v>13.627111004856113</v>
      </c>
      <c r="I38" s="27">
        <v>13.655226049139294</v>
      </c>
      <c r="J38" s="27">
        <v>13.748684192905332</v>
      </c>
      <c r="K38" s="27">
        <v>13.792741149601556</v>
      </c>
      <c r="L38" s="27">
        <v>13.82392509987461</v>
      </c>
      <c r="M38" s="27">
        <v>13.853987493855566</v>
      </c>
    </row>
    <row r="39" spans="1:13" ht="15">
      <c r="A39" s="3">
        <v>1995</v>
      </c>
      <c r="B39" s="26">
        <v>14.026604670749705</v>
      </c>
      <c r="C39" s="27">
        <v>14.02622105750097</v>
      </c>
      <c r="D39" s="27">
        <v>13.9632030642738</v>
      </c>
      <c r="E39" s="27">
        <v>14.02706149263369</v>
      </c>
      <c r="F39" s="27">
        <v>14.030010336461752</v>
      </c>
      <c r="G39" s="27">
        <v>14.001116352299457</v>
      </c>
      <c r="H39" s="27">
        <v>14.057920396566216</v>
      </c>
      <c r="I39" s="27">
        <v>14.023852026064132</v>
      </c>
      <c r="J39" s="27">
        <v>14.046912746169333</v>
      </c>
      <c r="K39" s="27">
        <v>14.094668203118623</v>
      </c>
      <c r="L39" s="27">
        <v>14.062473973679054</v>
      </c>
      <c r="M39" s="27">
        <v>14.076726230790419</v>
      </c>
    </row>
    <row r="40" spans="1:13" ht="15">
      <c r="A40" s="3">
        <v>1996</v>
      </c>
      <c r="B40" s="26">
        <v>14.118926616496589</v>
      </c>
      <c r="C40" s="27">
        <v>14.07304530060982</v>
      </c>
      <c r="D40" s="27">
        <v>13.99712208915997</v>
      </c>
      <c r="E40" s="27">
        <v>13.997335858374912</v>
      </c>
      <c r="F40" s="27">
        <v>13.984852321891296</v>
      </c>
      <c r="G40" s="27">
        <v>13.985215436722157</v>
      </c>
      <c r="H40" s="27">
        <v>14.061042012773472</v>
      </c>
      <c r="I40" s="27">
        <v>14.050151496193</v>
      </c>
      <c r="J40" s="27">
        <v>14.075663241406524</v>
      </c>
      <c r="K40" s="27">
        <v>14.146617050695292</v>
      </c>
      <c r="L40" s="27">
        <v>14.124645675082679</v>
      </c>
      <c r="M40" s="27">
        <v>14.084372140656415</v>
      </c>
    </row>
    <row r="41" spans="1:13" ht="15">
      <c r="A41" s="3">
        <v>1997</v>
      </c>
      <c r="B41" s="26">
        <v>14.150154491950797</v>
      </c>
      <c r="C41" s="27">
        <v>14.204563149672024</v>
      </c>
      <c r="D41" s="27">
        <v>14.13454055422369</v>
      </c>
      <c r="E41" s="27">
        <v>14.087824659895022</v>
      </c>
      <c r="F41" s="27">
        <v>14.076134705017562</v>
      </c>
      <c r="G41" s="27">
        <v>14.108185445532031</v>
      </c>
      <c r="H41" s="27">
        <v>14.139536311493465</v>
      </c>
      <c r="I41" s="27">
        <v>14.162804944122794</v>
      </c>
      <c r="J41" s="27">
        <v>14.156022896152807</v>
      </c>
      <c r="K41" s="27">
        <v>14.133846536361476</v>
      </c>
      <c r="L41" s="27">
        <v>14.106530930375278</v>
      </c>
      <c r="M41" s="27">
        <v>14.130566789502074</v>
      </c>
    </row>
    <row r="42" spans="1:13" ht="15">
      <c r="A42" s="3">
        <v>1998</v>
      </c>
      <c r="B42" s="26">
        <v>14.219389362483787</v>
      </c>
      <c r="C42" s="27">
        <v>14.268969178623623</v>
      </c>
      <c r="D42" s="27">
        <v>14.251044776367882</v>
      </c>
      <c r="E42" s="27">
        <v>14.25265243799807</v>
      </c>
      <c r="F42" s="27">
        <v>14.242359303881276</v>
      </c>
      <c r="G42" s="27">
        <v>14.269548991014839</v>
      </c>
      <c r="H42" s="27">
        <v>14.314147691611947</v>
      </c>
      <c r="I42" s="27">
        <v>14.317037968531794</v>
      </c>
      <c r="J42" s="27">
        <v>14.312610310271602</v>
      </c>
      <c r="K42" s="27">
        <v>14.260248565992093</v>
      </c>
      <c r="L42" s="27">
        <v>14.22638810801413</v>
      </c>
      <c r="M42" s="27">
        <v>14.224461256734227</v>
      </c>
    </row>
    <row r="43" spans="1:13" ht="15">
      <c r="A43" s="3">
        <v>1999</v>
      </c>
      <c r="B43" s="26">
        <v>14.29151743828204</v>
      </c>
      <c r="C43" s="27">
        <v>14.268559210266194</v>
      </c>
      <c r="D43" s="27">
        <v>14.161428621780006</v>
      </c>
      <c r="E43" s="27">
        <v>14.147559977917371</v>
      </c>
      <c r="F43" s="27">
        <v>14.077903425645315</v>
      </c>
      <c r="G43" s="27">
        <v>14.07704834878554</v>
      </c>
      <c r="H43" s="27">
        <v>14.10321311502554</v>
      </c>
      <c r="I43" s="27">
        <v>14.050125141084306</v>
      </c>
      <c r="J43" s="27">
        <v>14.022133087308353</v>
      </c>
      <c r="K43" s="27">
        <v>14.019939756596123</v>
      </c>
      <c r="L43" s="27">
        <v>13.975625105503804</v>
      </c>
      <c r="M43" s="27">
        <v>13.966933776326378</v>
      </c>
    </row>
    <row r="44" spans="1:13" ht="15">
      <c r="A44" s="3">
        <v>2000</v>
      </c>
      <c r="B44" s="27">
        <v>14.084987093192552</v>
      </c>
      <c r="C44" s="27">
        <v>14.085563977238358</v>
      </c>
      <c r="D44" s="27">
        <v>14.011143006983932</v>
      </c>
      <c r="E44" s="27">
        <v>13.99538850867714</v>
      </c>
      <c r="F44" s="27">
        <v>13.940988635992143</v>
      </c>
      <c r="G44" s="27">
        <v>13.915213339691698</v>
      </c>
      <c r="H44" s="27">
        <v>13.975648532267085</v>
      </c>
      <c r="I44" s="27">
        <v>13.94558028159531</v>
      </c>
      <c r="J44" s="27">
        <v>13.924165291610631</v>
      </c>
      <c r="K44" s="27">
        <v>13.949117722850815</v>
      </c>
      <c r="L44" s="27">
        <v>13.880547586725935</v>
      </c>
      <c r="M44" s="27">
        <v>13.865030284397365</v>
      </c>
    </row>
    <row r="45" spans="1:13" ht="15">
      <c r="A45" s="3">
        <v>2001</v>
      </c>
      <c r="B45" s="28">
        <v>13.876181423719348</v>
      </c>
      <c r="C45" s="27">
        <v>13.84457286336182</v>
      </c>
      <c r="D45" s="27">
        <v>13.870951398816759</v>
      </c>
      <c r="E45" s="27">
        <v>13.963671599539435</v>
      </c>
      <c r="F45" s="27">
        <v>13.972708473475258</v>
      </c>
      <c r="G45" s="27">
        <v>13.871926537838352</v>
      </c>
      <c r="H45" s="27">
        <v>13.826554754052957</v>
      </c>
      <c r="I45" s="27">
        <v>13.77710378511117</v>
      </c>
      <c r="J45" s="27">
        <v>13.766673018760091</v>
      </c>
      <c r="K45" s="27">
        <v>13.705939134952867</v>
      </c>
      <c r="L45" s="27">
        <v>13.660989032906537</v>
      </c>
      <c r="M45" s="27">
        <v>13.65060219173661</v>
      </c>
    </row>
    <row r="46" spans="1:13" ht="15">
      <c r="A46" s="3">
        <v>2002</v>
      </c>
      <c r="B46" s="28">
        <v>13.963557394068436</v>
      </c>
      <c r="C46" s="27">
        <v>14.402080047588965</v>
      </c>
      <c r="D46" s="27">
        <v>14.971751578650018</v>
      </c>
      <c r="E46" s="27">
        <v>16.527112959815383</v>
      </c>
      <c r="F46" s="27">
        <v>17.189973226864733</v>
      </c>
      <c r="G46" s="27">
        <v>17.81259802797815</v>
      </c>
      <c r="H46" s="27">
        <v>18.380579903737527</v>
      </c>
      <c r="I46" s="27">
        <v>18.811046679034636</v>
      </c>
      <c r="J46" s="27">
        <v>19.065139210276346</v>
      </c>
      <c r="K46" s="27">
        <v>19.10680956546327</v>
      </c>
      <c r="L46" s="27">
        <v>19.204089199989596</v>
      </c>
      <c r="M46" s="27">
        <v>19.24004928162666</v>
      </c>
    </row>
    <row r="47" spans="1:13" ht="15">
      <c r="A47" s="3">
        <v>2003</v>
      </c>
      <c r="B47" s="28">
        <v>19.493878261781447</v>
      </c>
      <c r="C47" s="27">
        <v>19.604218316837194</v>
      </c>
      <c r="D47" s="27">
        <v>19.71865805546721</v>
      </c>
      <c r="E47" s="27">
        <v>19.729551500393097</v>
      </c>
      <c r="F47" s="27">
        <v>19.653883054993923</v>
      </c>
      <c r="G47" s="27">
        <v>19.637045068885364</v>
      </c>
      <c r="H47" s="27">
        <v>19.72425119520066</v>
      </c>
      <c r="I47" s="27">
        <v>19.729053681673356</v>
      </c>
      <c r="J47" s="27">
        <v>19.736872363918554</v>
      </c>
      <c r="K47" s="27">
        <v>19.853215527065185</v>
      </c>
      <c r="L47" s="27">
        <v>19.90217746232346</v>
      </c>
      <c r="M47" s="27">
        <v>19.944433486592427</v>
      </c>
    </row>
    <row r="48" spans="1:13" ht="15">
      <c r="A48" s="9">
        <v>2004</v>
      </c>
      <c r="B48" s="28">
        <v>20.028272015686007</v>
      </c>
      <c r="C48" s="27">
        <v>20.04841903210808</v>
      </c>
      <c r="D48" s="27">
        <v>20.16736842266977</v>
      </c>
      <c r="E48" s="27">
        <v>20.340404352957567</v>
      </c>
      <c r="F48" s="27">
        <v>20.489017882524433</v>
      </c>
      <c r="G48" s="27">
        <v>20.604980360767737</v>
      </c>
      <c r="H48" s="27">
        <v>20.699946602420013</v>
      </c>
      <c r="I48" s="27">
        <v>20.771046828979294</v>
      </c>
      <c r="J48" s="27">
        <v>20.901768168089923</v>
      </c>
      <c r="K48" s="27">
        <v>20.984493925927634</v>
      </c>
      <c r="L48" s="27">
        <v>20.984962461193266</v>
      </c>
      <c r="M48" s="27">
        <v>21.160399634717415</v>
      </c>
    </row>
    <row r="49" spans="1:13" ht="15">
      <c r="A49" s="9">
        <v>2005</v>
      </c>
      <c r="B49" s="28">
        <v>21.47481608140892</v>
      </c>
      <c r="C49" s="27">
        <v>21.677955402513415</v>
      </c>
      <c r="D49" s="27">
        <v>22.013045967800824</v>
      </c>
      <c r="E49" s="27">
        <v>22.12098477962022</v>
      </c>
      <c r="F49" s="27">
        <v>22.253873094334388</v>
      </c>
      <c r="G49" s="27">
        <v>22.457685934883227</v>
      </c>
      <c r="H49" s="27">
        <v>22.683197814921535</v>
      </c>
      <c r="I49" s="27">
        <v>22.782293023602172</v>
      </c>
      <c r="J49" s="27">
        <v>23.04724971631566</v>
      </c>
      <c r="K49" s="27">
        <v>23.227342959042005</v>
      </c>
      <c r="L49" s="27">
        <v>23.507556331342553</v>
      </c>
      <c r="M49" s="27">
        <v>23.769262560650738</v>
      </c>
    </row>
    <row r="50" spans="1:13" ht="15">
      <c r="A50" s="9">
        <v>2006</v>
      </c>
      <c r="B50" s="28">
        <v>24.072522011329447</v>
      </c>
      <c r="C50" s="27">
        <v>24.167927504793255</v>
      </c>
      <c r="D50" s="27">
        <v>24.459239306198402</v>
      </c>
      <c r="E50" s="27">
        <v>24.69710880386768</v>
      </c>
      <c r="F50" s="27">
        <v>24.812690597207663</v>
      </c>
      <c r="G50" s="27">
        <v>24.93284060938753</v>
      </c>
      <c r="H50" s="27">
        <v>25.08669587723862</v>
      </c>
      <c r="I50" s="27">
        <v>25.22781284255541</v>
      </c>
      <c r="J50" s="27">
        <v>25.454701044936506</v>
      </c>
      <c r="K50" s="27">
        <v>25.67256994345422</v>
      </c>
      <c r="L50" s="27">
        <v>25.854244492702062</v>
      </c>
      <c r="M50" s="27">
        <v>26.107927055586345</v>
      </c>
    </row>
    <row r="51" spans="1:13" ht="15">
      <c r="A51" s="9">
        <v>2007</v>
      </c>
      <c r="B51" s="28">
        <v>26.40667685433336</v>
      </c>
      <c r="C51" s="27">
        <v>26.48638641639858</v>
      </c>
      <c r="D51" s="27">
        <v>26.689379320232565</v>
      </c>
      <c r="E51" s="27">
        <v>26.888008989405378</v>
      </c>
      <c r="F51" s="27">
        <v>27.00025246897775</v>
      </c>
      <c r="G51" s="27">
        <v>27.119553260988663</v>
      </c>
      <c r="H51" s="27">
        <v>27.25416929949484</v>
      </c>
      <c r="I51" s="27">
        <v>27.41417409270732</v>
      </c>
      <c r="J51" s="27">
        <v>27.63388784883346</v>
      </c>
      <c r="K51" s="27">
        <v>27.82256114361164</v>
      </c>
      <c r="L51" s="27">
        <v>28.059962106015295</v>
      </c>
      <c r="M51" s="27">
        <v>28.320233446072486</v>
      </c>
    </row>
    <row r="52" spans="1:13" ht="15">
      <c r="A52" s="9">
        <v>2008</v>
      </c>
      <c r="B52" s="28">
        <v>28.583872383351395</v>
      </c>
      <c r="C52" s="27">
        <v>28.7173170836935</v>
      </c>
      <c r="D52" s="27">
        <v>29.04224629040756</v>
      </c>
      <c r="E52" s="27">
        <v>29.283454101844455</v>
      </c>
      <c r="F52" s="27">
        <v>29.447441444814785</v>
      </c>
      <c r="G52" s="27">
        <v>29.634855551066593</v>
      </c>
      <c r="H52" s="27">
        <v>29.743204331243415</v>
      </c>
      <c r="I52" s="27">
        <v>29.883764910932268</v>
      </c>
      <c r="J52" s="27">
        <v>30.036038872261855</v>
      </c>
      <c r="K52" s="27">
        <v>30.16488607030998</v>
      </c>
      <c r="L52" s="27">
        <v>30.267378159666432</v>
      </c>
      <c r="M52" s="27">
        <v>30.369870249022885</v>
      </c>
    </row>
    <row r="53" spans="1:13" ht="15">
      <c r="A53" s="9">
        <v>2009</v>
      </c>
      <c r="B53" s="28">
        <v>30.530929246583035</v>
      </c>
      <c r="C53" s="27">
        <v>30.662704790041328</v>
      </c>
      <c r="D53" s="27">
        <v>30.858903932523692</v>
      </c>
      <c r="E53" s="27">
        <v>30.96139602188015</v>
      </c>
      <c r="F53" s="27">
        <v>31.063888111236597</v>
      </c>
      <c r="G53" s="27">
        <v>31.1956636546949</v>
      </c>
      <c r="H53" s="27">
        <v>31.388934451767078</v>
      </c>
      <c r="I53" s="27">
        <v>31.649557193273484</v>
      </c>
      <c r="J53" s="27">
        <v>31.883824826088244</v>
      </c>
      <c r="K53" s="27">
        <v>32.138590876774295</v>
      </c>
      <c r="L53" s="27">
        <v>32.40507030910108</v>
      </c>
      <c r="M53" s="27">
        <v>32.70668988635007</v>
      </c>
    </row>
    <row r="54" spans="1:13" ht="15">
      <c r="A54" s="9">
        <v>2010</v>
      </c>
      <c r="B54" s="28">
        <v>33.046377953931476</v>
      </c>
      <c r="C54" s="27">
        <v>33.45927465676748</v>
      </c>
      <c r="D54" s="27">
        <v>33.83995956009146</v>
      </c>
      <c r="E54" s="27">
        <v>34.121080719469155</v>
      </c>
      <c r="F54" s="27">
        <v>34.37584677015521</v>
      </c>
      <c r="G54" s="27">
        <v>34.62768447543107</v>
      </c>
      <c r="H54" s="27">
        <v>34.90587728939859</v>
      </c>
      <c r="I54" s="27">
        <v>35.16357168549482</v>
      </c>
      <c r="J54" s="27">
        <v>35.418337736180874</v>
      </c>
      <c r="K54" s="27">
        <v>35.71702896801969</v>
      </c>
      <c r="L54" s="27">
        <v>35.9776517095261</v>
      </c>
      <c r="M54" s="27">
        <v>36.2792712867751</v>
      </c>
    </row>
    <row r="55" spans="1:13" ht="15">
      <c r="A55" s="9">
        <v>2011</v>
      </c>
      <c r="B55" s="28">
        <v>36.542822373691706</v>
      </c>
      <c r="C55" s="27">
        <v>36.81223015142867</v>
      </c>
      <c r="D55" s="27">
        <v>37.12263476490821</v>
      </c>
      <c r="E55" s="27">
        <v>37.433039378387775</v>
      </c>
      <c r="F55" s="27">
        <v>37.70830384694511</v>
      </c>
      <c r="G55" s="27">
        <v>37.97771162468208</v>
      </c>
      <c r="H55" s="27">
        <v>38.27933120193107</v>
      </c>
      <c r="I55" s="27">
        <v>38.598520851641176</v>
      </c>
      <c r="J55" s="27">
        <v>38.92063884676148</v>
      </c>
      <c r="K55" s="27">
        <v>39.16661986121697</v>
      </c>
      <c r="L55" s="27">
        <v>39.39795914862153</v>
      </c>
      <c r="M55" s="27">
        <v>39.728862179972374</v>
      </c>
    </row>
    <row r="56" spans="1:13" ht="15">
      <c r="A56" s="9">
        <v>2012</v>
      </c>
      <c r="B56" s="28">
        <v>40.09197701083525</v>
      </c>
      <c r="C56" s="27">
        <v>40.38773989726387</v>
      </c>
      <c r="D56" s="27">
        <v>40.76549645517768</v>
      </c>
      <c r="E56" s="27">
        <v>41.10518452275907</v>
      </c>
      <c r="F56" s="27">
        <v>41.43901589952009</v>
      </c>
      <c r="G56" s="27">
        <v>41.7377071313589</v>
      </c>
      <c r="H56" s="27">
        <v>42.06861016270975</v>
      </c>
      <c r="I56" s="27">
        <v>42.44343837521335</v>
      </c>
      <c r="J56" s="27">
        <v>42.81826658771697</v>
      </c>
      <c r="K56" s="27">
        <v>43.17845307316964</v>
      </c>
      <c r="L56" s="27">
        <v>43.58256473977511</v>
      </c>
      <c r="M56" s="27">
        <v>44.0364582783537</v>
      </c>
    </row>
    <row r="57" spans="1:13" ht="15">
      <c r="A57" s="9">
        <v>2013</v>
      </c>
      <c r="B57" s="28">
        <v>44.537205343495245</v>
      </c>
      <c r="C57" s="27">
        <v>44.75683124925907</v>
      </c>
      <c r="D57" s="27">
        <v>45.08187758978954</v>
      </c>
      <c r="E57" s="27">
        <v>45.409852275730195</v>
      </c>
      <c r="F57" s="27">
        <v>45.72318523461993</v>
      </c>
      <c r="G57" s="27">
        <v>46.10387013794392</v>
      </c>
      <c r="H57" s="27">
        <v>46.531408567830844</v>
      </c>
      <c r="I57" s="27">
        <v>46.92087850738538</v>
      </c>
      <c r="J57" s="27">
        <v>47.310348446939905</v>
      </c>
      <c r="K57" s="27">
        <v>47.73203018600646</v>
      </c>
      <c r="L57" s="27">
        <v>48.174210342944306</v>
      </c>
      <c r="M57" s="27">
        <v>48.856514823517294</v>
      </c>
    </row>
    <row r="58" spans="1:13" ht="15">
      <c r="A58" s="9">
        <v>2014</v>
      </c>
      <c r="B58" s="28">
        <v>50.63907884947751</v>
      </c>
      <c r="C58" s="27">
        <v>52.36935433067621</v>
      </c>
      <c r="D58" s="27">
        <v>53.728856494475195</v>
      </c>
      <c r="E58" s="27">
        <v>54.68906431645909</v>
      </c>
      <c r="F58" s="27">
        <v>55.47339248788158</v>
      </c>
      <c r="G58" s="27">
        <v>56.19117160233488</v>
      </c>
      <c r="H58" s="27">
        <v>56.99451379003429</v>
      </c>
      <c r="I58" s="27">
        <v>57.755074441110644</v>
      </c>
      <c r="J58" s="27">
        <v>58.54890962067158</v>
      </c>
      <c r="K58" s="27">
        <v>59.275097646974494</v>
      </c>
      <c r="L58" s="27">
        <v>59.94254987703229</v>
      </c>
      <c r="M58" s="27">
        <v>60.54058707516409</v>
      </c>
    </row>
    <row r="59" spans="1:13" ht="15">
      <c r="A59" s="9">
        <v>2015</v>
      </c>
      <c r="B59" s="28">
        <v>61.2240581587433</v>
      </c>
      <c r="C59" s="27">
        <v>61.7953972676728</v>
      </c>
      <c r="D59" s="27">
        <v>62.61235879726357</v>
      </c>
      <c r="E59" s="27">
        <v>63.32786758788554</v>
      </c>
      <c r="F59" s="27">
        <v>63.97930096442197</v>
      </c>
      <c r="G59" s="27">
        <v>64.59869663391562</v>
      </c>
      <c r="H59" s="27">
        <v>65.4583751062301</v>
      </c>
      <c r="I59" s="27">
        <v>66.22728007525669</v>
      </c>
      <c r="J59" s="27">
        <v>67.00686427996422</v>
      </c>
      <c r="K59" s="27">
        <v>67.7490711597885</v>
      </c>
      <c r="L59" s="27">
        <v>69.10405258298428</v>
      </c>
      <c r="M59" s="27">
        <v>71.86821468630365</v>
      </c>
    </row>
    <row r="60" spans="1:13" ht="15">
      <c r="A60" s="9">
        <v>2016</v>
      </c>
      <c r="B60" s="28">
        <v>74.75013009522442</v>
      </c>
      <c r="C60" s="27">
        <v>77.7401352990334</v>
      </c>
      <c r="D60" s="27">
        <v>80.30555976390148</v>
      </c>
      <c r="E60" s="27">
        <v>85.52542114855508</v>
      </c>
      <c r="F60" s="27">
        <v>89.1118441589986</v>
      </c>
      <c r="G60" s="27">
        <v>91.85276285596748</v>
      </c>
      <c r="H60" s="27">
        <v>93.73278266365503</v>
      </c>
      <c r="I60" s="27">
        <v>93.92213594607793</v>
      </c>
      <c r="J60" s="27">
        <v>95.00138123555156</v>
      </c>
      <c r="K60" s="27">
        <v>97.24283147301288</v>
      </c>
      <c r="L60" s="27">
        <v>98.81667027298859</v>
      </c>
      <c r="M60" s="29">
        <v>100</v>
      </c>
    </row>
    <row r="61" spans="1:13" ht="15">
      <c r="A61" s="9">
        <v>2017</v>
      </c>
      <c r="B61" s="28">
        <v>101.313</v>
      </c>
      <c r="C61" s="27">
        <v>103.8085</v>
      </c>
      <c r="D61" s="27">
        <v>106.2627</v>
      </c>
      <c r="E61" s="27">
        <v>109.0613</v>
      </c>
      <c r="F61" s="27">
        <v>110.4607</v>
      </c>
      <c r="G61" s="27">
        <v>111.9943</v>
      </c>
      <c r="H61" s="27">
        <v>113.9199</v>
      </c>
      <c r="I61" s="27">
        <v>115.6031</v>
      </c>
      <c r="J61" s="27">
        <v>117.9656</v>
      </c>
      <c r="K61" s="27">
        <v>119.4985</v>
      </c>
      <c r="L61" s="27">
        <v>120.8941</v>
      </c>
      <c r="M61" s="27">
        <v>125.0392</v>
      </c>
    </row>
    <row r="62" spans="1:13" ht="15">
      <c r="A62" s="23">
        <v>2018</v>
      </c>
      <c r="B62" s="28">
        <v>127.0147</v>
      </c>
      <c r="C62" s="27">
        <v>130.2913</v>
      </c>
      <c r="D62" s="27">
        <v>133.5028</v>
      </c>
      <c r="E62" s="27">
        <v>136.938</v>
      </c>
      <c r="F62" s="27">
        <v>139.58</v>
      </c>
      <c r="G62" s="27">
        <v>145.0582</v>
      </c>
      <c r="H62" s="27">
        <v>149.1178</v>
      </c>
      <c r="I62" s="27">
        <v>155.1747</v>
      </c>
      <c r="J62" s="27">
        <v>165.4903</v>
      </c>
      <c r="K62" s="27">
        <v>173.8549</v>
      </c>
      <c r="L62" s="27">
        <v>178.877</v>
      </c>
      <c r="M62" s="27">
        <v>183.9381</v>
      </c>
    </row>
    <row r="63" spans="1:13" ht="15">
      <c r="A63" s="23">
        <v>2019</v>
      </c>
      <c r="B63" s="28">
        <v>189.1236</v>
      </c>
      <c r="C63" s="27">
        <v>196.3597</v>
      </c>
      <c r="D63" s="27">
        <v>205.7679</v>
      </c>
      <c r="E63" s="27">
        <v>212.4469</v>
      </c>
      <c r="F63" s="30">
        <v>218.8793</v>
      </c>
      <c r="G63" s="30">
        <v>224.6105</v>
      </c>
      <c r="H63" s="30">
        <v>229.4286</v>
      </c>
      <c r="I63" s="30">
        <v>238.3069</v>
      </c>
      <c r="J63" s="30">
        <v>252.1482</v>
      </c>
      <c r="K63" s="30">
        <v>260.2101</v>
      </c>
      <c r="L63" s="30">
        <v>270.8019</v>
      </c>
      <c r="M63" s="30">
        <v>281.1775</v>
      </c>
    </row>
    <row r="64" spans="1:13" ht="15">
      <c r="A64" s="23">
        <v>2020</v>
      </c>
      <c r="B64" s="30">
        <v>286.4913</v>
      </c>
      <c r="C64" s="30">
        <v>291.737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</row>
    <row r="65" spans="1:13" ht="15">
      <c r="A65" s="38" t="s">
        <v>16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40"/>
    </row>
    <row r="68" spans="1:13" ht="15">
      <c r="A68" s="34" t="s">
        <v>29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6"/>
    </row>
    <row r="69" spans="2:13" ht="15">
      <c r="B69" s="3" t="s">
        <v>0</v>
      </c>
      <c r="C69" s="3" t="s">
        <v>1</v>
      </c>
      <c r="D69" s="3" t="s">
        <v>2</v>
      </c>
      <c r="E69" s="3" t="s">
        <v>3</v>
      </c>
      <c r="F69" s="3" t="s">
        <v>4</v>
      </c>
      <c r="G69" s="3" t="s">
        <v>5</v>
      </c>
      <c r="H69" s="3" t="s">
        <v>6</v>
      </c>
      <c r="I69" s="3" t="s">
        <v>7</v>
      </c>
      <c r="J69" s="3" t="s">
        <v>12</v>
      </c>
      <c r="K69" s="3" t="s">
        <v>9</v>
      </c>
      <c r="L69" s="3" t="s">
        <v>10</v>
      </c>
      <c r="M69" s="3" t="s">
        <v>11</v>
      </c>
    </row>
    <row r="70" spans="1:14" ht="15">
      <c r="A70" s="3">
        <v>1993</v>
      </c>
      <c r="B70" s="24">
        <f aca="true" t="shared" si="0" ref="B70:M70">+B4*$C$64/B37</f>
        <v>18.699057340912628</v>
      </c>
      <c r="C70" s="24">
        <f t="shared" si="0"/>
        <v>18.60969752587122</v>
      </c>
      <c r="D70" s="24">
        <f t="shared" si="0"/>
        <v>17.59890949429831</v>
      </c>
      <c r="E70" s="24">
        <f t="shared" si="0"/>
        <v>17.167061011539932</v>
      </c>
      <c r="F70" s="24">
        <f t="shared" si="0"/>
        <v>17.374968720356733</v>
      </c>
      <c r="G70" s="24">
        <f t="shared" si="0"/>
        <v>17.495733159706482</v>
      </c>
      <c r="H70" s="24">
        <f t="shared" si="0"/>
        <v>17.728072698695083</v>
      </c>
      <c r="I70" s="24">
        <f t="shared" si="0"/>
        <v>17.392466373659044</v>
      </c>
      <c r="J70" s="24">
        <f t="shared" si="0"/>
        <v>16.876259249323713</v>
      </c>
      <c r="K70" s="24">
        <f t="shared" si="0"/>
        <v>16.847034483653605</v>
      </c>
      <c r="L70" s="24">
        <f t="shared" si="0"/>
        <v>16.268873317196984</v>
      </c>
      <c r="M70" s="24">
        <f t="shared" si="0"/>
        <v>15.52744135742132</v>
      </c>
      <c r="N70" s="16">
        <f>+AVERAGE(B70:M70)</f>
        <v>17.29879789438625</v>
      </c>
    </row>
    <row r="71" spans="1:14" ht="15">
      <c r="A71" s="3">
        <v>1994</v>
      </c>
      <c r="B71" s="24">
        <f aca="true" t="shared" si="1" ref="B71:M71">+B5*$C$64/B38</f>
        <v>15.35888851776096</v>
      </c>
      <c r="C71" s="24">
        <f t="shared" si="1"/>
        <v>15.29388558961758</v>
      </c>
      <c r="D71" s="24">
        <f t="shared" si="1"/>
        <v>15.141689002562968</v>
      </c>
      <c r="E71" s="24">
        <f t="shared" si="1"/>
        <v>15.496690979532714</v>
      </c>
      <c r="F71" s="24">
        <f t="shared" si="1"/>
        <v>15.74682254676564</v>
      </c>
      <c r="G71" s="24">
        <f t="shared" si="1"/>
        <v>18.019591543781363</v>
      </c>
      <c r="H71" s="24">
        <f t="shared" si="1"/>
        <v>17.383761232706075</v>
      </c>
      <c r="I71" s="24">
        <f t="shared" si="1"/>
        <v>17.476156391789782</v>
      </c>
      <c r="J71" s="24">
        <f t="shared" si="1"/>
        <v>16.190300677272436</v>
      </c>
      <c r="K71" s="24">
        <f t="shared" si="1"/>
        <v>16.096282427979407</v>
      </c>
      <c r="L71" s="24">
        <f t="shared" si="1"/>
        <v>15.93334985604037</v>
      </c>
      <c r="M71" s="24">
        <f t="shared" si="1"/>
        <v>16.467340836072104</v>
      </c>
      <c r="N71" s="16">
        <f aca="true" t="shared" si="2" ref="N71:N96">+AVERAGE(B71:M71)</f>
        <v>16.217063300156784</v>
      </c>
    </row>
    <row r="72" spans="1:14" ht="15">
      <c r="A72" s="3">
        <v>1995</v>
      </c>
      <c r="B72" s="24">
        <f aca="true" t="shared" si="3" ref="B72:M72">+B6*$C$64/B39</f>
        <v>17.429421569841182</v>
      </c>
      <c r="C72" s="24">
        <f t="shared" si="3"/>
        <v>16.597922209097046</v>
      </c>
      <c r="D72" s="24">
        <f t="shared" si="3"/>
        <v>16.150499277418373</v>
      </c>
      <c r="E72" s="24">
        <f t="shared" si="3"/>
        <v>15.64021260726708</v>
      </c>
      <c r="F72" s="24">
        <f t="shared" si="3"/>
        <v>16.032007219228127</v>
      </c>
      <c r="G72" s="24">
        <f t="shared" si="3"/>
        <v>15.794215292245743</v>
      </c>
      <c r="H72" s="24">
        <f t="shared" si="3"/>
        <v>14.75502785253113</v>
      </c>
      <c r="I72" s="24">
        <f t="shared" si="3"/>
        <v>14.85328122493464</v>
      </c>
      <c r="J72" s="24">
        <f t="shared" si="3"/>
        <v>16.885004220210654</v>
      </c>
      <c r="K72" s="24">
        <f t="shared" si="3"/>
        <v>17.655730338152864</v>
      </c>
      <c r="L72" s="24">
        <f t="shared" si="3"/>
        <v>18.0073375761598</v>
      </c>
      <c r="M72" s="24">
        <f t="shared" si="3"/>
        <v>17.864757037750486</v>
      </c>
      <c r="N72" s="16">
        <f t="shared" si="2"/>
        <v>16.472118035403092</v>
      </c>
    </row>
    <row r="73" spans="1:14" ht="15">
      <c r="A73" s="3">
        <v>1996</v>
      </c>
      <c r="B73" s="24">
        <f aca="true" t="shared" si="4" ref="B73:M73">+B7*$C$64/B40</f>
        <v>17.50141818226368</v>
      </c>
      <c r="C73" s="24">
        <f t="shared" si="4"/>
        <v>17.848699526968446</v>
      </c>
      <c r="D73" s="24">
        <f t="shared" si="4"/>
        <v>18.008042395744177</v>
      </c>
      <c r="E73" s="24">
        <f t="shared" si="4"/>
        <v>18.028609697824173</v>
      </c>
      <c r="F73" s="24">
        <f t="shared" si="4"/>
        <v>17.606623390264065</v>
      </c>
      <c r="G73" s="24">
        <f t="shared" si="4"/>
        <v>16.750890399934146</v>
      </c>
      <c r="H73" s="24">
        <f t="shared" si="4"/>
        <v>15.477928435338798</v>
      </c>
      <c r="I73" s="24">
        <f t="shared" si="4"/>
        <v>16.07131695776971</v>
      </c>
      <c r="J73" s="24">
        <f t="shared" si="4"/>
        <v>15.897103757196763</v>
      </c>
      <c r="K73" s="24">
        <f t="shared" si="4"/>
        <v>15.920482133142258</v>
      </c>
      <c r="L73" s="24">
        <f t="shared" si="4"/>
        <v>16.089828249703668</v>
      </c>
      <c r="M73" s="24">
        <f t="shared" si="4"/>
        <v>16.922950247244145</v>
      </c>
      <c r="N73" s="16">
        <f t="shared" si="2"/>
        <v>16.843657781116168</v>
      </c>
    </row>
    <row r="74" spans="1:14" ht="15">
      <c r="A74" s="3">
        <v>1997</v>
      </c>
      <c r="B74" s="24">
        <f aca="true" t="shared" si="5" ref="B74:M74">+B8*$C$64/B41</f>
        <v>17.02983258148005</v>
      </c>
      <c r="C74" s="24">
        <f t="shared" si="5"/>
        <v>17.560211628596218</v>
      </c>
      <c r="D74" s="24">
        <f t="shared" si="5"/>
        <v>17.007364836359407</v>
      </c>
      <c r="E74" s="24">
        <f t="shared" si="5"/>
        <v>17.250138106262526</v>
      </c>
      <c r="F74" s="24">
        <f t="shared" si="5"/>
        <v>17.596074362069768</v>
      </c>
      <c r="G74" s="24">
        <f t="shared" si="5"/>
        <v>18.569349475269853</v>
      </c>
      <c r="H74" s="24">
        <f t="shared" si="5"/>
        <v>19.105892587185277</v>
      </c>
      <c r="I74" s="24">
        <f t="shared" si="5"/>
        <v>20.743006781429333</v>
      </c>
      <c r="J74" s="24">
        <f t="shared" si="5"/>
        <v>19.907988569062706</v>
      </c>
      <c r="K74" s="24">
        <f t="shared" si="5"/>
        <v>19.65025043150765</v>
      </c>
      <c r="L74" s="24">
        <f t="shared" si="5"/>
        <v>20.039877585443996</v>
      </c>
      <c r="M74" s="24">
        <f t="shared" si="5"/>
        <v>20.81097668484693</v>
      </c>
      <c r="N74" s="16">
        <f t="shared" si="2"/>
        <v>18.772580302459478</v>
      </c>
    </row>
    <row r="75" spans="1:14" ht="15">
      <c r="A75" s="3">
        <v>1998</v>
      </c>
      <c r="B75" s="24">
        <f aca="true" t="shared" si="6" ref="B75:M75">+B9*$C$64/B42</f>
        <v>20.47581078046677</v>
      </c>
      <c r="C75" s="24">
        <f t="shared" si="6"/>
        <v>21.999417622281214</v>
      </c>
      <c r="D75" s="24">
        <f t="shared" si="6"/>
        <v>22.21132906163489</v>
      </c>
      <c r="E75" s="24">
        <f t="shared" si="6"/>
        <v>22.638671882559503</v>
      </c>
      <c r="F75" s="24">
        <f t="shared" si="6"/>
        <v>23.290029546551672</v>
      </c>
      <c r="G75" s="24">
        <f t="shared" si="6"/>
        <v>25.331013841264593</v>
      </c>
      <c r="H75" s="24">
        <f t="shared" si="6"/>
        <v>25.68009132778517</v>
      </c>
      <c r="I75" s="24">
        <f t="shared" si="6"/>
        <v>24.73756923593043</v>
      </c>
      <c r="J75" s="24">
        <f t="shared" si="6"/>
        <v>20.11823229710611</v>
      </c>
      <c r="K75" s="24">
        <f t="shared" si="6"/>
        <v>18.412252688649637</v>
      </c>
      <c r="L75" s="24">
        <f t="shared" si="6"/>
        <v>17.51276544041776</v>
      </c>
      <c r="M75" s="24">
        <f t="shared" si="6"/>
        <v>16.838323271231584</v>
      </c>
      <c r="N75" s="16">
        <f t="shared" si="2"/>
        <v>21.60379224965661</v>
      </c>
    </row>
    <row r="76" spans="1:14" ht="15">
      <c r="A76" s="3">
        <v>1999</v>
      </c>
      <c r="B76" s="24">
        <f aca="true" t="shared" si="7" ref="B76:M76">+B10*$C$64/B43</f>
        <v>15.881545607747855</v>
      </c>
      <c r="C76" s="24">
        <f t="shared" si="7"/>
        <v>16.132006715463305</v>
      </c>
      <c r="D76" s="24">
        <f t="shared" si="7"/>
        <v>16.54245607958686</v>
      </c>
      <c r="E76" s="24">
        <f t="shared" si="7"/>
        <v>17.239165791181385</v>
      </c>
      <c r="F76" s="24">
        <f t="shared" si="7"/>
        <v>17.09651058989044</v>
      </c>
      <c r="G76" s="24">
        <f t="shared" si="7"/>
        <v>16.91103035960928</v>
      </c>
      <c r="H76" s="24">
        <f t="shared" si="7"/>
        <v>16.838284727258053</v>
      </c>
      <c r="I76" s="24">
        <f t="shared" si="7"/>
        <v>16.341279290718195</v>
      </c>
      <c r="J76" s="24">
        <f t="shared" si="7"/>
        <v>16.35309553633803</v>
      </c>
      <c r="K76" s="24">
        <f t="shared" si="7"/>
        <v>15.606539956568454</v>
      </c>
      <c r="L76" s="24">
        <f t="shared" si="7"/>
        <v>15.34290547873638</v>
      </c>
      <c r="M76" s="24">
        <f t="shared" si="7"/>
        <v>15.37334073738809</v>
      </c>
      <c r="N76" s="16">
        <f t="shared" si="2"/>
        <v>16.304846739207196</v>
      </c>
    </row>
    <row r="77" spans="1:14" ht="15">
      <c r="A77" s="3">
        <v>2000</v>
      </c>
      <c r="B77" s="24">
        <f aca="true" t="shared" si="8" ref="B77:M77">+B11*$C$64/B44</f>
        <v>15.700166747534904</v>
      </c>
      <c r="C77" s="24">
        <f t="shared" si="8"/>
        <v>17.087212509838658</v>
      </c>
      <c r="D77" s="24">
        <f t="shared" si="8"/>
        <v>18.239883203862377</v>
      </c>
      <c r="E77" s="24">
        <f t="shared" si="8"/>
        <v>18.38548703670974</v>
      </c>
      <c r="F77" s="24">
        <f t="shared" si="8"/>
        <v>18.60371597538014</v>
      </c>
      <c r="G77" s="24">
        <f t="shared" si="8"/>
        <v>19.371962284695552</v>
      </c>
      <c r="H77" s="24">
        <f t="shared" si="8"/>
        <v>18.787199706245605</v>
      </c>
      <c r="I77" s="24">
        <f t="shared" si="8"/>
        <v>18.2419561512071</v>
      </c>
      <c r="J77" s="24">
        <f t="shared" si="8"/>
        <v>18.60524136093718</v>
      </c>
      <c r="K77" s="24">
        <f t="shared" si="8"/>
        <v>18.864761143202976</v>
      </c>
      <c r="L77" s="24">
        <f t="shared" si="8"/>
        <v>18.054192850406892</v>
      </c>
      <c r="M77" s="24">
        <f t="shared" si="8"/>
        <v>17.401079842681824</v>
      </c>
      <c r="N77" s="16">
        <f t="shared" si="2"/>
        <v>18.11190490105858</v>
      </c>
    </row>
    <row r="78" spans="1:14" ht="15">
      <c r="A78" s="3">
        <v>2001</v>
      </c>
      <c r="B78" s="24">
        <f aca="true" t="shared" si="9" ref="B78:M78">+B12*$C$64/B45</f>
        <v>17.49221753364337</v>
      </c>
      <c r="C78" s="24">
        <f t="shared" si="9"/>
        <v>17.91145544520504</v>
      </c>
      <c r="D78" s="24">
        <f t="shared" si="9"/>
        <v>17.856360813226438</v>
      </c>
      <c r="E78" s="24">
        <f t="shared" si="9"/>
        <v>17.73779275990488</v>
      </c>
      <c r="F78" s="24">
        <f t="shared" si="9"/>
        <v>17.454893048329645</v>
      </c>
      <c r="G78" s="24">
        <f t="shared" si="9"/>
        <v>17.45552136103892</v>
      </c>
      <c r="H78" s="24">
        <f t="shared" si="9"/>
        <v>16.732110429185948</v>
      </c>
      <c r="I78" s="24">
        <f t="shared" si="9"/>
        <v>15.542813739373463</v>
      </c>
      <c r="J78" s="24">
        <f t="shared" si="9"/>
        <v>13.9864163068022</v>
      </c>
      <c r="K78" s="24">
        <f t="shared" si="9"/>
        <v>14.239962039687782</v>
      </c>
      <c r="L78" s="24">
        <f t="shared" si="9"/>
        <v>13.731574672093027</v>
      </c>
      <c r="M78" s="24">
        <f t="shared" si="9"/>
        <v>13.977112168391981</v>
      </c>
      <c r="N78" s="16">
        <f t="shared" si="2"/>
        <v>16.176519193073556</v>
      </c>
    </row>
    <row r="79" spans="1:14" ht="15">
      <c r="A79" s="3">
        <v>2002</v>
      </c>
      <c r="B79" s="24">
        <f aca="true" t="shared" si="10" ref="B79:M79">+B13*$C$64/B46</f>
        <v>15.690449132473141</v>
      </c>
      <c r="C79" s="24">
        <f t="shared" si="10"/>
        <v>17.80554073804983</v>
      </c>
      <c r="D79" s="24">
        <f t="shared" si="10"/>
        <v>17.965934886574825</v>
      </c>
      <c r="E79" s="24">
        <f t="shared" si="10"/>
        <v>22.965283647715797</v>
      </c>
      <c r="F79" s="24">
        <f t="shared" si="10"/>
        <v>21.825152200567313</v>
      </c>
      <c r="G79" s="24">
        <f t="shared" si="10"/>
        <v>22.388900169060122</v>
      </c>
      <c r="H79" s="24">
        <f t="shared" si="10"/>
        <v>24.427044486703235</v>
      </c>
      <c r="I79" s="24">
        <f t="shared" si="10"/>
        <v>29.994043799212733</v>
      </c>
      <c r="J79" s="24">
        <f t="shared" si="10"/>
        <v>31.598872599644018</v>
      </c>
      <c r="K79" s="24">
        <f t="shared" si="10"/>
        <v>31.148239477707385</v>
      </c>
      <c r="L79" s="24">
        <f t="shared" si="10"/>
        <v>31.461389327452583</v>
      </c>
      <c r="M79" s="24">
        <f t="shared" si="10"/>
        <v>31.705847426417062</v>
      </c>
      <c r="N79" s="16">
        <f t="shared" si="2"/>
        <v>24.914724824298172</v>
      </c>
    </row>
    <row r="80" spans="1:14" ht="15">
      <c r="A80" s="3">
        <v>2003</v>
      </c>
      <c r="B80" s="24">
        <f aca="true" t="shared" si="11" ref="B80:M80">+B14*$C$64/B47</f>
        <v>30.15562358119905</v>
      </c>
      <c r="C80" s="24">
        <f t="shared" si="11"/>
        <v>29.926370820718923</v>
      </c>
      <c r="D80" s="24">
        <f t="shared" si="11"/>
        <v>28.953760818510865</v>
      </c>
      <c r="E80" s="24">
        <f t="shared" si="11"/>
        <v>27.680896040090868</v>
      </c>
      <c r="F80" s="24">
        <f t="shared" si="11"/>
        <v>27.297625690495693</v>
      </c>
      <c r="G80" s="24">
        <f t="shared" si="11"/>
        <v>27.276462936304874</v>
      </c>
      <c r="H80" s="24">
        <f t="shared" si="11"/>
        <v>27.274192701971785</v>
      </c>
      <c r="I80" s="24">
        <f t="shared" si="11"/>
        <v>28.287868744481226</v>
      </c>
      <c r="J80" s="24">
        <f t="shared" si="11"/>
        <v>27.478471411279077</v>
      </c>
      <c r="K80" s="24">
        <f t="shared" si="11"/>
        <v>27.581947531546692</v>
      </c>
      <c r="L80" s="24">
        <f t="shared" si="11"/>
        <v>27.367506898735726</v>
      </c>
      <c r="M80" s="24">
        <f t="shared" si="11"/>
        <v>28.348075485828108</v>
      </c>
      <c r="N80" s="16">
        <f t="shared" si="2"/>
        <v>28.13573355509691</v>
      </c>
    </row>
    <row r="81" spans="1:14" ht="15">
      <c r="A81" s="9">
        <v>2004</v>
      </c>
      <c r="B81" s="24">
        <f aca="true" t="shared" si="12" ref="B81:M81">+B15*$C$64/B48</f>
        <v>27.355434636143467</v>
      </c>
      <c r="C81" s="24">
        <f t="shared" si="12"/>
        <v>28.884968140009406</v>
      </c>
      <c r="D81" s="24">
        <f t="shared" si="12"/>
        <v>28.29509334289528</v>
      </c>
      <c r="E81" s="24">
        <f t="shared" si="12"/>
        <v>29.51734565260501</v>
      </c>
      <c r="F81" s="24">
        <f t="shared" si="12"/>
        <v>28.74793737685136</v>
      </c>
      <c r="G81" s="24">
        <f t="shared" si="12"/>
        <v>27.51009615516467</v>
      </c>
      <c r="H81" s="24">
        <f t="shared" si="12"/>
        <v>28.20131608125755</v>
      </c>
      <c r="I81" s="24">
        <f t="shared" si="12"/>
        <v>29.481227789908736</v>
      </c>
      <c r="J81" s="24">
        <f t="shared" si="12"/>
        <v>29.46434014803635</v>
      </c>
      <c r="K81" s="24">
        <f t="shared" si="12"/>
        <v>28.13866705979652</v>
      </c>
      <c r="L81" s="24">
        <f t="shared" si="12"/>
        <v>27.512440113613163</v>
      </c>
      <c r="M81" s="24">
        <f t="shared" si="12"/>
        <v>27.68416032364897</v>
      </c>
      <c r="N81" s="16">
        <f t="shared" si="2"/>
        <v>28.399418901660876</v>
      </c>
    </row>
    <row r="82" spans="1:14" ht="15">
      <c r="A82" s="9">
        <v>2005</v>
      </c>
      <c r="B82" s="24">
        <f aca="true" t="shared" si="13" ref="B82:M82">+B16*$C$64/B49</f>
        <v>26.925619842703863</v>
      </c>
      <c r="C82" s="24">
        <f t="shared" si="13"/>
        <v>28.570851793900715</v>
      </c>
      <c r="D82" s="24">
        <f t="shared" si="13"/>
        <v>29.75279141096673</v>
      </c>
      <c r="E82" s="24">
        <f t="shared" si="13"/>
        <v>29.211965987849396</v>
      </c>
      <c r="F82" s="24">
        <f t="shared" si="13"/>
        <v>28.86710422391821</v>
      </c>
      <c r="G82" s="24">
        <f t="shared" si="13"/>
        <v>28.942876745389835</v>
      </c>
      <c r="H82" s="24">
        <f t="shared" si="13"/>
        <v>29.60687375208711</v>
      </c>
      <c r="I82" s="24">
        <f t="shared" si="13"/>
        <v>29.682980782461943</v>
      </c>
      <c r="J82" s="24">
        <f t="shared" si="13"/>
        <v>28.354397511360293</v>
      </c>
      <c r="K82" s="24">
        <f t="shared" si="13"/>
        <v>29.390558412289273</v>
      </c>
      <c r="L82" s="24">
        <f t="shared" si="13"/>
        <v>30.616333269843366</v>
      </c>
      <c r="M82" s="24">
        <f t="shared" si="13"/>
        <v>29.01504690102253</v>
      </c>
      <c r="N82" s="16">
        <f t="shared" si="2"/>
        <v>29.078116719482775</v>
      </c>
    </row>
    <row r="83" spans="1:14" ht="15">
      <c r="A83" s="9">
        <v>2006</v>
      </c>
      <c r="B83" s="24">
        <f aca="true" t="shared" si="14" ref="B83:M83">+B17*$C$64/B50</f>
        <v>28.746475490782327</v>
      </c>
      <c r="C83" s="24">
        <f t="shared" si="14"/>
        <v>30.274685152663</v>
      </c>
      <c r="D83" s="24">
        <f t="shared" si="14"/>
        <v>30.593977009349032</v>
      </c>
      <c r="E83" s="24">
        <f t="shared" si="14"/>
        <v>27.865916956733965</v>
      </c>
      <c r="F83" s="24">
        <f t="shared" si="14"/>
        <v>26.34871919426483</v>
      </c>
      <c r="G83" s="24">
        <f t="shared" si="14"/>
        <v>24.747431095664364</v>
      </c>
      <c r="H83" s="24">
        <f t="shared" si="14"/>
        <v>25.97952560948172</v>
      </c>
      <c r="I83" s="24">
        <f t="shared" si="14"/>
        <v>26.377716576265605</v>
      </c>
      <c r="J83" s="24">
        <f t="shared" si="14"/>
        <v>25.775848313508906</v>
      </c>
      <c r="K83" s="24">
        <f t="shared" si="14"/>
        <v>26.238928727575804</v>
      </c>
      <c r="L83" s="24">
        <f t="shared" si="14"/>
        <v>27.938964227088395</v>
      </c>
      <c r="M83" s="24">
        <f t="shared" si="14"/>
        <v>26.594760224421286</v>
      </c>
      <c r="N83" s="16">
        <f t="shared" si="2"/>
        <v>27.290245714816603</v>
      </c>
    </row>
    <row r="84" spans="1:14" ht="15">
      <c r="A84" s="9">
        <v>2007</v>
      </c>
      <c r="B84" s="24">
        <f aca="true" t="shared" si="15" ref="B84:M84">+B18*$C$64/B51</f>
        <v>25.741490068957805</v>
      </c>
      <c r="C84" s="24">
        <f t="shared" si="15"/>
        <v>25.851270469122053</v>
      </c>
      <c r="D84" s="24">
        <f t="shared" si="15"/>
        <v>25.80768360086383</v>
      </c>
      <c r="E84" s="24">
        <f t="shared" si="15"/>
        <v>26.11613821152361</v>
      </c>
      <c r="F84" s="24">
        <f t="shared" si="15"/>
        <v>29.540796291309572</v>
      </c>
      <c r="G84" s="24">
        <f t="shared" si="15"/>
        <v>28.64706595729806</v>
      </c>
      <c r="H84" s="24">
        <f t="shared" si="15"/>
        <v>27.595703898923833</v>
      </c>
      <c r="I84" s="24">
        <f t="shared" si="15"/>
        <v>28.222135067195588</v>
      </c>
      <c r="J84" s="24">
        <f t="shared" si="15"/>
        <v>28.873993386843782</v>
      </c>
      <c r="K84" s="24">
        <f t="shared" si="15"/>
        <v>30.030835899226616</v>
      </c>
      <c r="L84" s="24">
        <f t="shared" si="15"/>
        <v>30.868436305347583</v>
      </c>
      <c r="M84" s="24">
        <f t="shared" si="15"/>
        <v>30.172691712698562</v>
      </c>
      <c r="N84" s="16">
        <f t="shared" si="2"/>
        <v>28.122353405775907</v>
      </c>
    </row>
    <row r="85" spans="1:14" ht="15">
      <c r="A85" s="9">
        <v>2008</v>
      </c>
      <c r="B85" s="24">
        <f aca="true" t="shared" si="16" ref="B85:M85">+B19*$C$64/B52</f>
        <v>29.873985845856218</v>
      </c>
      <c r="C85" s="24">
        <f t="shared" si="16"/>
        <v>30.974554844647606</v>
      </c>
      <c r="D85" s="24">
        <f t="shared" si="16"/>
        <v>31.40149191218783</v>
      </c>
      <c r="E85" s="24">
        <f t="shared" si="16"/>
        <v>30.565011657679563</v>
      </c>
      <c r="F85" s="24">
        <f t="shared" si="16"/>
        <v>30.365079651340967</v>
      </c>
      <c r="G85" s="24">
        <f t="shared" si="16"/>
        <v>30.547134250074613</v>
      </c>
      <c r="H85" s="24">
        <f t="shared" si="16"/>
        <v>29.857153859752785</v>
      </c>
      <c r="I85" s="24">
        <f t="shared" si="16"/>
        <v>29.843629531222202</v>
      </c>
      <c r="J85" s="24">
        <f t="shared" si="16"/>
        <v>29.420369868280684</v>
      </c>
      <c r="K85" s="24">
        <f t="shared" si="16"/>
        <v>28.79178946592571</v>
      </c>
      <c r="L85" s="24">
        <f t="shared" si="16"/>
        <v>25.08943480317521</v>
      </c>
      <c r="M85" s="24">
        <f t="shared" si="16"/>
        <v>24.65894232867507</v>
      </c>
      <c r="N85" s="16">
        <f t="shared" si="2"/>
        <v>29.282381501568207</v>
      </c>
    </row>
    <row r="86" spans="1:14" ht="15">
      <c r="A86" s="9">
        <v>2009</v>
      </c>
      <c r="B86" s="24">
        <f aca="true" t="shared" si="17" ref="B86:M86">+B20*$C$64/B53</f>
        <v>25.092631665829188</v>
      </c>
      <c r="C86" s="24">
        <f t="shared" si="17"/>
        <v>28.17211537321903</v>
      </c>
      <c r="D86" s="24">
        <f t="shared" si="17"/>
        <v>32.90902681509945</v>
      </c>
      <c r="E86" s="24">
        <f t="shared" si="17"/>
        <v>31.104018575888485</v>
      </c>
      <c r="F86" s="24">
        <f t="shared" si="17"/>
        <v>31.00139408021013</v>
      </c>
      <c r="G86" s="24">
        <f t="shared" si="17"/>
        <v>27.793682275757945</v>
      </c>
      <c r="H86" s="24">
        <f t="shared" si="17"/>
        <v>28.208087036549728</v>
      </c>
      <c r="I86" s="24">
        <f t="shared" si="17"/>
        <v>29.247849988774448</v>
      </c>
      <c r="J86" s="24">
        <f t="shared" si="17"/>
        <v>29.032950282758467</v>
      </c>
      <c r="K86" s="24">
        <f t="shared" si="17"/>
        <v>29.538077809318104</v>
      </c>
      <c r="L86" s="24">
        <f t="shared" si="17"/>
        <v>29.97038623080035</v>
      </c>
      <c r="M86" s="24">
        <f t="shared" si="17"/>
        <v>30.47002296664432</v>
      </c>
      <c r="N86" s="16">
        <f t="shared" si="2"/>
        <v>29.37835359173747</v>
      </c>
    </row>
    <row r="87" spans="1:14" ht="15">
      <c r="A87" s="9">
        <v>2010</v>
      </c>
      <c r="B87" s="24">
        <f aca="true" t="shared" si="18" ref="B87:M87">+B21*$C$64/B54</f>
        <v>34.72094952734435</v>
      </c>
      <c r="C87" s="24">
        <f t="shared" si="18"/>
        <v>45.06937369292296</v>
      </c>
      <c r="D87" s="24">
        <f t="shared" si="18"/>
        <v>47.21765539236601</v>
      </c>
      <c r="E87" s="24">
        <f t="shared" si="18"/>
        <v>51.17205868581189</v>
      </c>
      <c r="F87" s="24">
        <f t="shared" si="18"/>
        <v>53.890452863210605</v>
      </c>
      <c r="G87" s="24">
        <f t="shared" si="18"/>
        <v>52.319027317157826</v>
      </c>
      <c r="H87" s="24">
        <f t="shared" si="18"/>
        <v>51.90205520347243</v>
      </c>
      <c r="I87" s="24">
        <f t="shared" si="18"/>
        <v>51.35576232561508</v>
      </c>
      <c r="J87" s="24">
        <f t="shared" si="18"/>
        <v>54.28111404663867</v>
      </c>
      <c r="K87" s="24">
        <f t="shared" si="18"/>
        <v>63.220386612274154</v>
      </c>
      <c r="L87" s="24">
        <f t="shared" si="18"/>
        <v>65.35724563083146</v>
      </c>
      <c r="M87" s="24">
        <f t="shared" si="18"/>
        <v>61.51689300367935</v>
      </c>
      <c r="N87" s="16">
        <f t="shared" si="2"/>
        <v>52.668581191777065</v>
      </c>
    </row>
    <row r="88" spans="1:14" ht="15">
      <c r="A88" s="9">
        <v>2011</v>
      </c>
      <c r="B88" s="24">
        <f aca="true" t="shared" si="19" ref="B88:M88">+B22*$C$64/B55</f>
        <v>58.358860412908946</v>
      </c>
      <c r="C88" s="24">
        <f t="shared" si="19"/>
        <v>62.52826629985274</v>
      </c>
      <c r="D88" s="24">
        <f t="shared" si="19"/>
        <v>64.99174978497692</v>
      </c>
      <c r="E88" s="24">
        <f t="shared" si="19"/>
        <v>62.19268589085296</v>
      </c>
      <c r="F88" s="24">
        <f t="shared" si="19"/>
        <v>60.423454187918544</v>
      </c>
      <c r="G88" s="24">
        <f t="shared" si="19"/>
        <v>62.675766421193</v>
      </c>
      <c r="H88" s="24">
        <f t="shared" si="19"/>
        <v>62.78399675589837</v>
      </c>
      <c r="I88" s="24">
        <f t="shared" si="19"/>
        <v>64.84216668871608</v>
      </c>
      <c r="J88" s="24">
        <f t="shared" si="19"/>
        <v>64.11812272212094</v>
      </c>
      <c r="K88" s="24">
        <f t="shared" si="19"/>
        <v>64.06552176039719</v>
      </c>
      <c r="L88" s="24">
        <f t="shared" si="19"/>
        <v>64.22248907500907</v>
      </c>
      <c r="M88" s="24">
        <f t="shared" si="19"/>
        <v>62.18956490139577</v>
      </c>
      <c r="N88" s="16">
        <f t="shared" si="2"/>
        <v>62.78272040843672</v>
      </c>
    </row>
    <row r="89" spans="1:14" ht="15">
      <c r="A89" s="9">
        <v>2012</v>
      </c>
      <c r="B89" s="24">
        <f aca="true" t="shared" si="20" ref="B89:M89">+B23*$C$64/B56</f>
        <v>57.951581369311874</v>
      </c>
      <c r="C89" s="24">
        <f t="shared" si="20"/>
        <v>64.39665506452857</v>
      </c>
      <c r="D89" s="24">
        <f t="shared" si="20"/>
        <v>68.48024912610703</v>
      </c>
      <c r="E89" s="24">
        <f t="shared" si="20"/>
        <v>68.06338087233111</v>
      </c>
      <c r="F89" s="24">
        <f t="shared" si="20"/>
        <v>66.03663240061866</v>
      </c>
      <c r="G89" s="24">
        <f t="shared" si="20"/>
        <v>67.10179816983194</v>
      </c>
      <c r="H89" s="24">
        <f t="shared" si="20"/>
        <v>59.292459160227516</v>
      </c>
      <c r="I89" s="24">
        <f t="shared" si="20"/>
        <v>58.42515580566546</v>
      </c>
      <c r="J89" s="24">
        <f t="shared" si="20"/>
        <v>57.70930462441573</v>
      </c>
      <c r="K89" s="24">
        <f t="shared" si="20"/>
        <v>56.82251204882947</v>
      </c>
      <c r="L89" s="24">
        <f t="shared" si="20"/>
        <v>55.157673586981396</v>
      </c>
      <c r="M89" s="24">
        <f t="shared" si="20"/>
        <v>56.24537546466366</v>
      </c>
      <c r="N89" s="16">
        <f t="shared" si="2"/>
        <v>61.306898141126034</v>
      </c>
    </row>
    <row r="90" spans="1:14" ht="15">
      <c r="A90" s="9">
        <v>2013</v>
      </c>
      <c r="B90" s="24">
        <f aca="true" t="shared" si="21" ref="B90:M90">+B24*$C$64/B57</f>
        <v>56.85756752067616</v>
      </c>
      <c r="C90" s="24">
        <f t="shared" si="21"/>
        <v>60.61988805440544</v>
      </c>
      <c r="D90" s="24">
        <f t="shared" si="21"/>
        <v>62.577180473045374</v>
      </c>
      <c r="E90" s="24">
        <f t="shared" si="21"/>
        <v>55.76492838214768</v>
      </c>
      <c r="F90" s="24">
        <f t="shared" si="21"/>
        <v>59.53648970498343</v>
      </c>
      <c r="G90" s="24">
        <f t="shared" si="21"/>
        <v>61.557034745859326</v>
      </c>
      <c r="H90" s="24">
        <f t="shared" si="21"/>
        <v>58.947522940371336</v>
      </c>
      <c r="I90" s="24">
        <f t="shared" si="21"/>
        <v>58.98672418429592</v>
      </c>
      <c r="J90" s="24">
        <f t="shared" si="21"/>
        <v>57.970816682441836</v>
      </c>
      <c r="K90" s="24">
        <f t="shared" si="21"/>
        <v>59.93403194567427</v>
      </c>
      <c r="L90" s="24">
        <f t="shared" si="21"/>
        <v>69.48511068828066</v>
      </c>
      <c r="M90" s="24">
        <f t="shared" si="21"/>
        <v>69.91200269479432</v>
      </c>
      <c r="N90" s="16">
        <f t="shared" si="2"/>
        <v>61.01244150141465</v>
      </c>
    </row>
    <row r="91" spans="1:14" ht="15">
      <c r="A91" s="9">
        <v>2014</v>
      </c>
      <c r="B91" s="24">
        <f aca="true" t="shared" si="22" ref="B91:M91">+B25*$C$64/B58</f>
        <v>70.619612900737</v>
      </c>
      <c r="C91" s="24">
        <f t="shared" si="22"/>
        <v>81.09352431928606</v>
      </c>
      <c r="D91" s="24">
        <f t="shared" si="22"/>
        <v>81.5501815760875</v>
      </c>
      <c r="E91" s="24">
        <f t="shared" si="22"/>
        <v>82.5081985840813</v>
      </c>
      <c r="F91" s="24">
        <f t="shared" si="22"/>
        <v>81.50466058097506</v>
      </c>
      <c r="G91" s="24">
        <f t="shared" si="22"/>
        <v>79.0824938737414</v>
      </c>
      <c r="H91" s="24">
        <f t="shared" si="22"/>
        <v>83.6802730447002</v>
      </c>
      <c r="I91" s="24">
        <f t="shared" si="22"/>
        <v>87.74071783366836</v>
      </c>
      <c r="J91" s="24">
        <f t="shared" si="22"/>
        <v>85.60933806409129</v>
      </c>
      <c r="K91" s="24">
        <f t="shared" si="22"/>
        <v>79.79627480616094</v>
      </c>
      <c r="L91" s="24">
        <f t="shared" si="22"/>
        <v>78.3821241278269</v>
      </c>
      <c r="M91" s="24">
        <f t="shared" si="22"/>
        <v>75.86341350304046</v>
      </c>
      <c r="N91" s="16">
        <f t="shared" si="2"/>
        <v>80.61923443453303</v>
      </c>
    </row>
    <row r="92" spans="1:14" ht="15">
      <c r="A92" s="9">
        <v>2015</v>
      </c>
      <c r="B92" s="24">
        <f aca="true" t="shared" si="23" ref="B92:M92">+B26*$C$64/B59</f>
        <v>74.95933600318862</v>
      </c>
      <c r="C92" s="24">
        <f t="shared" si="23"/>
        <v>77.50962495236953</v>
      </c>
      <c r="D92" s="24">
        <f t="shared" si="23"/>
        <v>77.29970445086515</v>
      </c>
      <c r="E92" s="24">
        <f t="shared" si="23"/>
        <v>77.27858779088574</v>
      </c>
      <c r="F92" s="24">
        <f t="shared" si="23"/>
        <v>76.83373178355909</v>
      </c>
      <c r="G92" s="24">
        <f t="shared" si="23"/>
        <v>79.60154972074568</v>
      </c>
      <c r="H92" s="24">
        <f t="shared" si="23"/>
        <v>80.2541790943419</v>
      </c>
      <c r="I92" s="24">
        <f t="shared" si="23"/>
        <v>80.221058466584</v>
      </c>
      <c r="J92" s="24">
        <f t="shared" si="23"/>
        <v>79.95387227218657</v>
      </c>
      <c r="K92" s="24">
        <f t="shared" si="23"/>
        <v>83.19893513677506</v>
      </c>
      <c r="L92" s="24">
        <f t="shared" si="23"/>
        <v>88.09856279686643</v>
      </c>
      <c r="M92" s="24">
        <f t="shared" si="23"/>
        <v>101.1260983137384</v>
      </c>
      <c r="N92" s="16">
        <f t="shared" si="2"/>
        <v>81.36127006517552</v>
      </c>
    </row>
    <row r="93" spans="1:14" ht="15">
      <c r="A93" s="9">
        <v>2016</v>
      </c>
      <c r="B93" s="24">
        <f aca="true" t="shared" si="24" ref="B93:M93">+B27*$C$64/B60</f>
        <v>92.66877956166323</v>
      </c>
      <c r="C93" s="24">
        <f t="shared" si="24"/>
        <v>93.69417291315887</v>
      </c>
      <c r="D93" s="24">
        <f t="shared" si="24"/>
        <v>93.26945431948647</v>
      </c>
      <c r="E93" s="24">
        <f t="shared" si="24"/>
        <v>93.33150249134853</v>
      </c>
      <c r="F93" s="24">
        <f t="shared" si="24"/>
        <v>92.80324986030381</v>
      </c>
      <c r="G93" s="24">
        <f t="shared" si="24"/>
        <v>93.76275366376171</v>
      </c>
      <c r="H93" s="24">
        <f t="shared" si="24"/>
        <v>91.23474667007753</v>
      </c>
      <c r="I93" s="24">
        <f t="shared" si="24"/>
        <v>91.71863532730622</v>
      </c>
      <c r="J93" s="24">
        <f t="shared" si="24"/>
        <v>90.39723378028359</v>
      </c>
      <c r="K93" s="24">
        <f t="shared" si="24"/>
        <v>84.28445731009586</v>
      </c>
      <c r="L93" s="24">
        <f t="shared" si="24"/>
        <v>80.82231560663227</v>
      </c>
      <c r="M93" s="24">
        <f t="shared" si="24"/>
        <v>77.84710108000002</v>
      </c>
      <c r="N93" s="16">
        <f t="shared" si="2"/>
        <v>89.65286688200985</v>
      </c>
    </row>
    <row r="94" spans="1:14" ht="15">
      <c r="A94" s="9">
        <v>2017</v>
      </c>
      <c r="B94" s="24">
        <f aca="true" t="shared" si="25" ref="B94:M94">+B28*$C$64/B61</f>
        <v>71.00998312161322</v>
      </c>
      <c r="C94" s="24">
        <f t="shared" si="25"/>
        <v>74.97982496616366</v>
      </c>
      <c r="D94" s="24">
        <f t="shared" si="25"/>
        <v>79.1507999514411</v>
      </c>
      <c r="E94" s="24">
        <f t="shared" si="25"/>
        <v>79.39346184210164</v>
      </c>
      <c r="F94" s="24">
        <f t="shared" si="25"/>
        <v>76.85581116179782</v>
      </c>
      <c r="G94" s="24">
        <f t="shared" si="25"/>
        <v>78.0175700906207</v>
      </c>
      <c r="H94" s="24">
        <f t="shared" si="25"/>
        <v>78.67072074325908</v>
      </c>
      <c r="I94" s="24">
        <f t="shared" si="25"/>
        <v>79.9226905679865</v>
      </c>
      <c r="J94" s="24">
        <f t="shared" si="25"/>
        <v>77.0360812813227</v>
      </c>
      <c r="K94" s="24">
        <f t="shared" si="25"/>
        <v>74.97368812160822</v>
      </c>
      <c r="L94" s="24">
        <f t="shared" si="25"/>
        <v>73.64969208588344</v>
      </c>
      <c r="M94" s="24">
        <f t="shared" si="25"/>
        <v>68.92167400303266</v>
      </c>
      <c r="N94" s="16">
        <f t="shared" si="2"/>
        <v>76.04849982806923</v>
      </c>
    </row>
    <row r="95" spans="1:14" ht="15">
      <c r="A95" s="11">
        <v>2018</v>
      </c>
      <c r="B95" s="24">
        <f aca="true" t="shared" si="26" ref="B95:M95">+B29*$C$64/B62</f>
        <v>67.73486950723027</v>
      </c>
      <c r="C95" s="24">
        <f t="shared" si="26"/>
        <v>72.30097274338347</v>
      </c>
      <c r="D95" s="24">
        <f t="shared" si="26"/>
        <v>69.14131149309227</v>
      </c>
      <c r="E95" s="24">
        <f t="shared" si="26"/>
        <v>67.02336838569282</v>
      </c>
      <c r="F95" s="24">
        <f t="shared" si="26"/>
        <v>72.29676766012324</v>
      </c>
      <c r="G95" s="24">
        <f t="shared" si="26"/>
        <v>75.49939941347681</v>
      </c>
      <c r="H95" s="24">
        <f t="shared" si="26"/>
        <v>76.51557406292207</v>
      </c>
      <c r="I95" s="24">
        <f t="shared" si="26"/>
        <v>76.48064510516213</v>
      </c>
      <c r="J95" s="24">
        <f t="shared" si="26"/>
        <v>80.15745569377783</v>
      </c>
      <c r="K95" s="24">
        <f t="shared" si="26"/>
        <v>73.75024316254533</v>
      </c>
      <c r="L95" s="24">
        <f t="shared" si="26"/>
        <v>70.01609715055596</v>
      </c>
      <c r="M95" s="24">
        <f t="shared" si="26"/>
        <v>68.85089695935753</v>
      </c>
      <c r="N95" s="16">
        <f t="shared" si="2"/>
        <v>72.48063344477664</v>
      </c>
    </row>
    <row r="96" spans="1:14" ht="15">
      <c r="A96" s="11">
        <v>2019</v>
      </c>
      <c r="B96" s="24">
        <f>+B30*$C$64/B63</f>
        <v>79.36539199761427</v>
      </c>
      <c r="C96" s="24">
        <f>+C30*$C$64/C63</f>
        <v>87.76192156537213</v>
      </c>
      <c r="D96" s="24">
        <f aca="true" t="shared" si="27" ref="D96:L96">+D30*$C$64/D63</f>
        <v>85.56401630186245</v>
      </c>
      <c r="E96" s="24">
        <f t="shared" si="27"/>
        <v>83.68421840940019</v>
      </c>
      <c r="F96" s="24">
        <f t="shared" si="27"/>
        <v>80.09731060908913</v>
      </c>
      <c r="G96" s="24">
        <f t="shared" si="27"/>
        <v>78.6367208612242</v>
      </c>
      <c r="H96" s="24">
        <f t="shared" si="27"/>
        <v>77.14680641384729</v>
      </c>
      <c r="I96" s="24">
        <f t="shared" si="27"/>
        <v>80.23820624161533</v>
      </c>
      <c r="J96" s="24">
        <f t="shared" si="27"/>
        <v>76.12868593152757</v>
      </c>
      <c r="K96" s="24">
        <f t="shared" si="27"/>
        <v>77.28600218823173</v>
      </c>
      <c r="L96" s="24">
        <f t="shared" si="27"/>
        <v>81.41645992144073</v>
      </c>
      <c r="M96" s="24">
        <f>+M30*$C$64/M63</f>
        <v>85.9925227303038</v>
      </c>
      <c r="N96" s="16">
        <f t="shared" si="2"/>
        <v>81.10985526429407</v>
      </c>
    </row>
    <row r="97" spans="1:13" ht="15">
      <c r="A97" s="11">
        <v>2020</v>
      </c>
      <c r="B97" s="24">
        <f>+B31*$C$64/B64</f>
        <v>84.94234154754439</v>
      </c>
      <c r="C97" s="24">
        <f>+C31*$C$64/C64</f>
        <v>87.579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1:13" ht="15">
      <c r="A98" s="34" t="s">
        <v>17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6"/>
    </row>
    <row r="101" spans="1:13" ht="15">
      <c r="A101" s="34" t="s">
        <v>18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6"/>
    </row>
    <row r="102" spans="2:13" ht="15">
      <c r="B102" s="3" t="s">
        <v>0</v>
      </c>
      <c r="C102" s="3" t="s">
        <v>1</v>
      </c>
      <c r="D102" s="3" t="s">
        <v>2</v>
      </c>
      <c r="E102" s="3" t="s">
        <v>3</v>
      </c>
      <c r="F102" s="3" t="s">
        <v>4</v>
      </c>
      <c r="G102" s="3" t="s">
        <v>5</v>
      </c>
      <c r="H102" s="3" t="s">
        <v>6</v>
      </c>
      <c r="I102" s="3" t="s">
        <v>7</v>
      </c>
      <c r="J102" s="3" t="s">
        <v>12</v>
      </c>
      <c r="K102" s="3" t="s">
        <v>9</v>
      </c>
      <c r="L102" s="3" t="s">
        <v>10</v>
      </c>
      <c r="M102" s="3" t="s">
        <v>11</v>
      </c>
    </row>
    <row r="103" spans="1:13" ht="15">
      <c r="A103" s="3">
        <v>1993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ht="15">
      <c r="A104" s="3">
        <v>1994</v>
      </c>
      <c r="B104" s="24">
        <f>+(B71/M70)*100</f>
        <v>98.91448413308737</v>
      </c>
      <c r="C104" s="24">
        <f>+(C71/B71)*100</f>
        <v>99.57677322764462</v>
      </c>
      <c r="D104" s="24">
        <f aca="true" t="shared" si="28" ref="D104:M104">+(D71/C71)*100</f>
        <v>99.00485336991188</v>
      </c>
      <c r="E104" s="24">
        <f t="shared" si="28"/>
        <v>102.34453353856136</v>
      </c>
      <c r="F104" s="24">
        <f t="shared" si="28"/>
        <v>101.6140966323926</v>
      </c>
      <c r="G104" s="24">
        <f t="shared" si="28"/>
        <v>114.43319114231426</v>
      </c>
      <c r="H104" s="24">
        <f t="shared" si="28"/>
        <v>96.47144992420921</v>
      </c>
      <c r="I104" s="24">
        <f t="shared" si="28"/>
        <v>100.53150269292628</v>
      </c>
      <c r="J104" s="24">
        <f t="shared" si="28"/>
        <v>92.64222815537725</v>
      </c>
      <c r="K104" s="24">
        <f t="shared" si="28"/>
        <v>99.41929275331489</v>
      </c>
      <c r="L104" s="24">
        <f t="shared" si="28"/>
        <v>98.98776271683816</v>
      </c>
      <c r="M104" s="24">
        <f t="shared" si="28"/>
        <v>103.35140434909422</v>
      </c>
    </row>
    <row r="105" spans="1:13" ht="15">
      <c r="A105" s="3">
        <v>1995</v>
      </c>
      <c r="B105" s="24">
        <f aca="true" t="shared" si="29" ref="B105:B130">+(B72/M71)*100</f>
        <v>105.842356354595</v>
      </c>
      <c r="C105" s="24">
        <f aca="true" t="shared" si="30" ref="C105:C130">+(C72/B72)*100</f>
        <v>95.22933473487777</v>
      </c>
      <c r="D105" s="24">
        <f aca="true" t="shared" si="31" ref="D105:M105">+(D72/C72)*100</f>
        <v>97.3043437242196</v>
      </c>
      <c r="E105" s="24">
        <f t="shared" si="31"/>
        <v>96.84042789398606</v>
      </c>
      <c r="F105" s="24">
        <f t="shared" si="31"/>
        <v>102.50504658599719</v>
      </c>
      <c r="G105" s="24">
        <f t="shared" si="31"/>
        <v>98.51676759041635</v>
      </c>
      <c r="H105" s="24">
        <f t="shared" si="31"/>
        <v>93.42045539783919</v>
      </c>
      <c r="I105" s="24">
        <f t="shared" si="31"/>
        <v>100.66589757325775</v>
      </c>
      <c r="J105" s="24">
        <f t="shared" si="31"/>
        <v>113.67861393390505</v>
      </c>
      <c r="K105" s="24">
        <f t="shared" si="31"/>
        <v>104.56455981823021</v>
      </c>
      <c r="L105" s="24">
        <f t="shared" si="31"/>
        <v>101.99146243895181</v>
      </c>
      <c r="M105" s="24">
        <f t="shared" si="31"/>
        <v>99.2082086660158</v>
      </c>
    </row>
    <row r="106" spans="1:13" ht="15">
      <c r="A106" s="3">
        <v>1996</v>
      </c>
      <c r="B106" s="24">
        <f t="shared" si="29"/>
        <v>97.96616962257575</v>
      </c>
      <c r="C106" s="24">
        <f t="shared" si="30"/>
        <v>101.98430402089762</v>
      </c>
      <c r="D106" s="24">
        <f aca="true" t="shared" si="32" ref="D106:M106">+(D73/C73)*100</f>
        <v>100.89274217729405</v>
      </c>
      <c r="E106" s="24">
        <f t="shared" si="32"/>
        <v>100.11421175954615</v>
      </c>
      <c r="F106" s="24">
        <f t="shared" si="32"/>
        <v>97.6593519154667</v>
      </c>
      <c r="G106" s="24">
        <f t="shared" si="32"/>
        <v>95.13970980487314</v>
      </c>
      <c r="H106" s="24">
        <f t="shared" si="32"/>
        <v>92.4006310458556</v>
      </c>
      <c r="I106" s="24">
        <f t="shared" si="32"/>
        <v>103.83377223192286</v>
      </c>
      <c r="J106" s="24">
        <f t="shared" si="32"/>
        <v>98.9159992237679</v>
      </c>
      <c r="K106" s="24">
        <f t="shared" si="32"/>
        <v>100.14706059860062</v>
      </c>
      <c r="L106" s="24">
        <f t="shared" si="32"/>
        <v>101.06369967407505</v>
      </c>
      <c r="M106" s="24">
        <f t="shared" si="32"/>
        <v>105.177942142147</v>
      </c>
    </row>
    <row r="107" spans="1:13" ht="15">
      <c r="A107" s="3">
        <v>1997</v>
      </c>
      <c r="B107" s="24">
        <f t="shared" si="29"/>
        <v>100.63158215721464</v>
      </c>
      <c r="C107" s="24">
        <f t="shared" si="30"/>
        <v>103.11441139881173</v>
      </c>
      <c r="D107" s="24">
        <f aca="true" t="shared" si="33" ref="D107:M107">+(D74/C74)*100</f>
        <v>96.8517076904898</v>
      </c>
      <c r="E107" s="24">
        <f t="shared" si="33"/>
        <v>101.42745964609463</v>
      </c>
      <c r="F107" s="24">
        <f t="shared" si="33"/>
        <v>102.0054115142513</v>
      </c>
      <c r="G107" s="24">
        <f t="shared" si="33"/>
        <v>105.53120595635856</v>
      </c>
      <c r="H107" s="24">
        <f t="shared" si="33"/>
        <v>102.88940176730466</v>
      </c>
      <c r="I107" s="24">
        <f t="shared" si="33"/>
        <v>108.56863497360025</v>
      </c>
      <c r="J107" s="24">
        <f t="shared" si="33"/>
        <v>95.97445914584478</v>
      </c>
      <c r="K107" s="24">
        <f t="shared" si="33"/>
        <v>98.7053531969795</v>
      </c>
      <c r="L107" s="24">
        <f t="shared" si="33"/>
        <v>101.98281011885533</v>
      </c>
      <c r="M107" s="24">
        <f t="shared" si="33"/>
        <v>103.84782340169096</v>
      </c>
    </row>
    <row r="108" spans="1:13" ht="15">
      <c r="A108" s="3">
        <v>1998</v>
      </c>
      <c r="B108" s="24">
        <f t="shared" si="29"/>
        <v>98.3894753741942</v>
      </c>
      <c r="C108" s="24">
        <f t="shared" si="30"/>
        <v>107.44100860351725</v>
      </c>
      <c r="D108" s="24">
        <f aca="true" t="shared" si="34" ref="D108:M108">+(D75/C75)*100</f>
        <v>100.96325931436951</v>
      </c>
      <c r="E108" s="24">
        <f t="shared" si="34"/>
        <v>101.92398581705204</v>
      </c>
      <c r="F108" s="24">
        <f t="shared" si="34"/>
        <v>102.8771902670402</v>
      </c>
      <c r="G108" s="24">
        <f t="shared" si="34"/>
        <v>108.76333922476758</v>
      </c>
      <c r="H108" s="24">
        <f t="shared" si="34"/>
        <v>101.37806362077748</v>
      </c>
      <c r="I108" s="24">
        <f t="shared" si="34"/>
        <v>96.32975568574027</v>
      </c>
      <c r="J108" s="24">
        <f t="shared" si="34"/>
        <v>81.32663361234823</v>
      </c>
      <c r="K108" s="24">
        <f t="shared" si="34"/>
        <v>91.52023108560155</v>
      </c>
      <c r="L108" s="24">
        <f t="shared" si="34"/>
        <v>95.11473547836776</v>
      </c>
      <c r="M108" s="24">
        <f t="shared" si="34"/>
        <v>96.14885398036778</v>
      </c>
    </row>
    <row r="109" spans="1:13" ht="15">
      <c r="A109" s="3">
        <v>1999</v>
      </c>
      <c r="B109" s="24">
        <f t="shared" si="29"/>
        <v>94.31785666498996</v>
      </c>
      <c r="C109" s="24">
        <f t="shared" si="30"/>
        <v>101.57705751002763</v>
      </c>
      <c r="D109" s="24">
        <f aca="true" t="shared" si="35" ref="D109:M109">+(D76/C76)*100</f>
        <v>102.54431684391825</v>
      </c>
      <c r="E109" s="24">
        <f t="shared" si="35"/>
        <v>104.21164613188398</v>
      </c>
      <c r="F109" s="24">
        <f t="shared" si="35"/>
        <v>99.17249359383781</v>
      </c>
      <c r="G109" s="24">
        <f t="shared" si="35"/>
        <v>98.91509890684456</v>
      </c>
      <c r="H109" s="24">
        <f t="shared" si="35"/>
        <v>99.56983323426007</v>
      </c>
      <c r="I109" s="24">
        <f t="shared" si="35"/>
        <v>97.04836065792794</v>
      </c>
      <c r="J109" s="24">
        <f t="shared" si="35"/>
        <v>100.07230918344654</v>
      </c>
      <c r="K109" s="24">
        <f t="shared" si="35"/>
        <v>95.43477515855842</v>
      </c>
      <c r="L109" s="24">
        <f t="shared" si="35"/>
        <v>98.31074358207684</v>
      </c>
      <c r="M109" s="24">
        <f t="shared" si="35"/>
        <v>100.1983669826676</v>
      </c>
    </row>
    <row r="110" spans="1:13" ht="15">
      <c r="A110" s="3">
        <v>2000</v>
      </c>
      <c r="B110" s="24">
        <f t="shared" si="29"/>
        <v>102.12592705599745</v>
      </c>
      <c r="C110" s="24">
        <f t="shared" si="30"/>
        <v>108.83459255311116</v>
      </c>
      <c r="D110" s="24">
        <f aca="true" t="shared" si="36" ref="D110:M110">+(D77/C77)*100</f>
        <v>106.74580885185352</v>
      </c>
      <c r="E110" s="24">
        <f t="shared" si="36"/>
        <v>100.79827173902369</v>
      </c>
      <c r="F110" s="24">
        <f t="shared" si="36"/>
        <v>101.1869630553418</v>
      </c>
      <c r="G110" s="24">
        <f t="shared" si="36"/>
        <v>104.12953148893531</v>
      </c>
      <c r="H110" s="24">
        <f t="shared" si="36"/>
        <v>96.98139729028934</v>
      </c>
      <c r="I110" s="24">
        <f t="shared" si="36"/>
        <v>97.09779230772084</v>
      </c>
      <c r="J110" s="24">
        <f t="shared" si="36"/>
        <v>101.99148165207075</v>
      </c>
      <c r="K110" s="24">
        <f t="shared" si="36"/>
        <v>101.39487457986263</v>
      </c>
      <c r="L110" s="24">
        <f t="shared" si="36"/>
        <v>95.70326766057076</v>
      </c>
      <c r="M110" s="24">
        <f t="shared" si="36"/>
        <v>96.38248570214897</v>
      </c>
    </row>
    <row r="111" spans="1:13" ht="15">
      <c r="A111" s="3">
        <v>2001</v>
      </c>
      <c r="B111" s="24">
        <f t="shared" si="29"/>
        <v>100.52374732939275</v>
      </c>
      <c r="C111" s="24">
        <f t="shared" si="30"/>
        <v>102.3967110559615</v>
      </c>
      <c r="D111" s="24">
        <f aca="true" t="shared" si="37" ref="D111:M111">+(D78/C78)*100</f>
        <v>99.69240561077156</v>
      </c>
      <c r="E111" s="24">
        <f t="shared" si="37"/>
        <v>99.33598982143252</v>
      </c>
      <c r="F111" s="24">
        <f t="shared" si="37"/>
        <v>98.40510194585927</v>
      </c>
      <c r="G111" s="24">
        <f t="shared" si="37"/>
        <v>100.00359963654624</v>
      </c>
      <c r="H111" s="24">
        <f t="shared" si="37"/>
        <v>95.8556899167295</v>
      </c>
      <c r="I111" s="24">
        <f t="shared" si="37"/>
        <v>92.89212980725978</v>
      </c>
      <c r="J111" s="24">
        <f t="shared" si="37"/>
        <v>89.98638561415328</v>
      </c>
      <c r="K111" s="24">
        <f t="shared" si="37"/>
        <v>101.812799843247</v>
      </c>
      <c r="L111" s="24">
        <f t="shared" si="37"/>
        <v>96.42985447448635</v>
      </c>
      <c r="M111" s="24">
        <f t="shared" si="37"/>
        <v>101.78812337377421</v>
      </c>
    </row>
    <row r="112" spans="1:13" ht="15">
      <c r="A112" s="3">
        <v>2002</v>
      </c>
      <c r="B112" s="24">
        <f t="shared" si="29"/>
        <v>112.25816136723665</v>
      </c>
      <c r="C112" s="24">
        <f t="shared" si="30"/>
        <v>113.48012149122788</v>
      </c>
      <c r="D112" s="24">
        <f aca="true" t="shared" si="38" ref="D112:M112">+(D79/C79)*100</f>
        <v>100.90081032013948</v>
      </c>
      <c r="E112" s="24">
        <f t="shared" si="38"/>
        <v>127.82682222051673</v>
      </c>
      <c r="F112" s="24">
        <f t="shared" si="38"/>
        <v>95.0354131712983</v>
      </c>
      <c r="G112" s="24">
        <f t="shared" si="38"/>
        <v>102.58301964317187</v>
      </c>
      <c r="H112" s="24">
        <f t="shared" si="38"/>
        <v>109.10336953692654</v>
      </c>
      <c r="I112" s="24">
        <f t="shared" si="38"/>
        <v>122.79031061469541</v>
      </c>
      <c r="J112" s="24">
        <f t="shared" si="38"/>
        <v>105.3504916215179</v>
      </c>
      <c r="K112" s="24">
        <f t="shared" si="38"/>
        <v>98.57389493718294</v>
      </c>
      <c r="L112" s="24">
        <f t="shared" si="38"/>
        <v>101.00535328800626</v>
      </c>
      <c r="M112" s="24">
        <f t="shared" si="38"/>
        <v>100.77700986571234</v>
      </c>
    </row>
    <row r="113" spans="1:13" ht="15">
      <c r="A113" s="3">
        <v>2003</v>
      </c>
      <c r="B113" s="24">
        <f t="shared" si="29"/>
        <v>95.11060586279622</v>
      </c>
      <c r="C113" s="24">
        <f t="shared" si="30"/>
        <v>99.23976780031484</v>
      </c>
      <c r="D113" s="24">
        <f aca="true" t="shared" si="39" ref="D113:M113">+(D80/C80)*100</f>
        <v>96.74999014068659</v>
      </c>
      <c r="E113" s="24">
        <f t="shared" si="39"/>
        <v>95.60380157037761</v>
      </c>
      <c r="F113" s="24">
        <f t="shared" si="39"/>
        <v>98.61539760475934</v>
      </c>
      <c r="G113" s="24">
        <f t="shared" si="39"/>
        <v>99.9224740113636</v>
      </c>
      <c r="H113" s="24">
        <f t="shared" si="39"/>
        <v>99.99167694748989</v>
      </c>
      <c r="I113" s="24">
        <f t="shared" si="39"/>
        <v>103.71661245334003</v>
      </c>
      <c r="J113" s="24">
        <f t="shared" si="39"/>
        <v>97.13871221436554</v>
      </c>
      <c r="K113" s="24">
        <f t="shared" si="39"/>
        <v>100.37657160297913</v>
      </c>
      <c r="L113" s="24">
        <f t="shared" si="39"/>
        <v>99.222532663563</v>
      </c>
      <c r="M113" s="24">
        <f t="shared" si="39"/>
        <v>103.58296643797568</v>
      </c>
    </row>
    <row r="114" spans="1:13" ht="15">
      <c r="A114" s="9">
        <v>2004</v>
      </c>
      <c r="B114" s="24">
        <f t="shared" si="29"/>
        <v>96.49838363743287</v>
      </c>
      <c r="C114" s="24">
        <f t="shared" si="30"/>
        <v>105.59133321846414</v>
      </c>
      <c r="D114" s="24">
        <f aca="true" t="shared" si="40" ref="D114:M114">+(D81/C81)*100</f>
        <v>97.95784854511551</v>
      </c>
      <c r="E114" s="24">
        <f t="shared" si="40"/>
        <v>104.31966169857725</v>
      </c>
      <c r="F114" s="24">
        <f t="shared" si="40"/>
        <v>97.39336902169676</v>
      </c>
      <c r="G114" s="24">
        <f t="shared" si="40"/>
        <v>95.69415639995294</v>
      </c>
      <c r="H114" s="24">
        <f t="shared" si="40"/>
        <v>102.51260454414337</v>
      </c>
      <c r="I114" s="24">
        <f t="shared" si="40"/>
        <v>104.53848219339596</v>
      </c>
      <c r="J114" s="24">
        <f t="shared" si="40"/>
        <v>99.94271730474479</v>
      </c>
      <c r="K114" s="24">
        <f t="shared" si="40"/>
        <v>95.5007541944625</v>
      </c>
      <c r="L114" s="24">
        <f t="shared" si="40"/>
        <v>97.7744967632881</v>
      </c>
      <c r="M114" s="24">
        <f t="shared" si="40"/>
        <v>100.62415477989843</v>
      </c>
    </row>
    <row r="115" spans="1:13" ht="15">
      <c r="A115" s="9">
        <v>2005</v>
      </c>
      <c r="B115" s="24">
        <f t="shared" si="29"/>
        <v>97.26001991002367</v>
      </c>
      <c r="C115" s="24">
        <f t="shared" si="30"/>
        <v>106.1102844087085</v>
      </c>
      <c r="D115" s="24">
        <f aca="true" t="shared" si="41" ref="D115:M115">+(D82/C82)*100</f>
        <v>104.13687217165271</v>
      </c>
      <c r="E115" s="24">
        <f t="shared" si="41"/>
        <v>98.18226997377467</v>
      </c>
      <c r="F115" s="24">
        <f t="shared" si="41"/>
        <v>98.81945034416844</v>
      </c>
      <c r="G115" s="24">
        <f t="shared" si="41"/>
        <v>100.26248743512292</v>
      </c>
      <c r="H115" s="24">
        <f t="shared" si="41"/>
        <v>102.29416381978353</v>
      </c>
      <c r="I115" s="24">
        <f t="shared" si="41"/>
        <v>100.25705865135276</v>
      </c>
      <c r="J115" s="24">
        <f t="shared" si="41"/>
        <v>95.52409078846071</v>
      </c>
      <c r="K115" s="24">
        <f t="shared" si="41"/>
        <v>103.65432169917854</v>
      </c>
      <c r="L115" s="24">
        <f t="shared" si="41"/>
        <v>104.17064160659689</v>
      </c>
      <c r="M115" s="24">
        <f t="shared" si="41"/>
        <v>94.76982970263758</v>
      </c>
    </row>
    <row r="116" spans="1:13" ht="15">
      <c r="A116" s="9">
        <v>2006</v>
      </c>
      <c r="B116" s="24">
        <f t="shared" si="29"/>
        <v>99.07437195894818</v>
      </c>
      <c r="C116" s="24">
        <f t="shared" si="30"/>
        <v>105.31616358454343</v>
      </c>
      <c r="D116" s="24">
        <f aca="true" t="shared" si="42" ref="D116:M116">+(D83/C83)*100</f>
        <v>101.05464963574673</v>
      </c>
      <c r="E116" s="24">
        <f t="shared" si="42"/>
        <v>91.08301594205483</v>
      </c>
      <c r="F116" s="24">
        <f t="shared" si="42"/>
        <v>94.55536394217778</v>
      </c>
      <c r="G116" s="24">
        <f t="shared" si="42"/>
        <v>93.92270991696246</v>
      </c>
      <c r="H116" s="24">
        <f t="shared" si="42"/>
        <v>104.9786764090969</v>
      </c>
      <c r="I116" s="24">
        <f t="shared" si="42"/>
        <v>101.53271069214043</v>
      </c>
      <c r="J116" s="24">
        <f t="shared" si="42"/>
        <v>97.71827003669357</v>
      </c>
      <c r="K116" s="24">
        <f t="shared" si="42"/>
        <v>101.7965671136581</v>
      </c>
      <c r="L116" s="24">
        <f t="shared" si="42"/>
        <v>106.47905833794937</v>
      </c>
      <c r="M116" s="24">
        <f t="shared" si="42"/>
        <v>95.18878369383562</v>
      </c>
    </row>
    <row r="117" spans="1:13" ht="15">
      <c r="A117" s="9">
        <v>2007</v>
      </c>
      <c r="B117" s="24">
        <f t="shared" si="29"/>
        <v>96.79158545419054</v>
      </c>
      <c r="C117" s="24">
        <f t="shared" si="30"/>
        <v>100.42647259296243</v>
      </c>
      <c r="D117" s="24">
        <f aca="true" t="shared" si="43" ref="D117:M117">+(D84/C84)*100</f>
        <v>99.83139370921717</v>
      </c>
      <c r="E117" s="24">
        <f t="shared" si="43"/>
        <v>101.19520455779865</v>
      </c>
      <c r="F117" s="24">
        <f t="shared" si="43"/>
        <v>113.1131871490665</v>
      </c>
      <c r="G117" s="24">
        <f t="shared" si="43"/>
        <v>96.97458956353715</v>
      </c>
      <c r="H117" s="24">
        <f t="shared" si="43"/>
        <v>96.32994855409831</v>
      </c>
      <c r="I117" s="24">
        <f t="shared" si="43"/>
        <v>102.27003148956162</v>
      </c>
      <c r="J117" s="24">
        <f t="shared" si="43"/>
        <v>102.30974133635232</v>
      </c>
      <c r="K117" s="24">
        <f t="shared" si="43"/>
        <v>104.00652066682935</v>
      </c>
      <c r="L117" s="24">
        <f t="shared" si="43"/>
        <v>102.78913450471931</v>
      </c>
      <c r="M117" s="24">
        <f t="shared" si="43"/>
        <v>97.74609706249197</v>
      </c>
    </row>
    <row r="118" spans="1:13" ht="15">
      <c r="A118" s="9">
        <v>2008</v>
      </c>
      <c r="B118" s="24">
        <f t="shared" si="29"/>
        <v>99.0100125315746</v>
      </c>
      <c r="C118" s="24">
        <f t="shared" si="30"/>
        <v>103.68403802716553</v>
      </c>
      <c r="D118" s="24">
        <f aca="true" t="shared" si="44" ref="D118:M118">+(D85/C85)*100</f>
        <v>101.37834771050468</v>
      </c>
      <c r="E118" s="24">
        <f t="shared" si="44"/>
        <v>97.33617671145235</v>
      </c>
      <c r="F118" s="24">
        <f t="shared" si="44"/>
        <v>99.34587950242656</v>
      </c>
      <c r="G118" s="24">
        <f t="shared" si="44"/>
        <v>100.5995525150075</v>
      </c>
      <c r="H118" s="24">
        <f t="shared" si="44"/>
        <v>97.7412598357892</v>
      </c>
      <c r="I118" s="24">
        <f t="shared" si="44"/>
        <v>99.95470322257067</v>
      </c>
      <c r="J118" s="24">
        <f t="shared" si="44"/>
        <v>98.5817420012579</v>
      </c>
      <c r="K118" s="24">
        <f t="shared" si="44"/>
        <v>97.8634517337164</v>
      </c>
      <c r="L118" s="24">
        <f t="shared" si="44"/>
        <v>87.14093590072915</v>
      </c>
      <c r="M118" s="24">
        <f t="shared" si="44"/>
        <v>98.28416830479713</v>
      </c>
    </row>
    <row r="119" spans="1:13" ht="15">
      <c r="A119" s="9">
        <v>2009</v>
      </c>
      <c r="B119" s="24">
        <f t="shared" si="29"/>
        <v>101.75875076624756</v>
      </c>
      <c r="C119" s="24">
        <f t="shared" si="30"/>
        <v>112.27246208528794</v>
      </c>
      <c r="D119" s="24">
        <f aca="true" t="shared" si="45" ref="D119:M119">+(D86/C86)*100</f>
        <v>116.81418444844019</v>
      </c>
      <c r="E119" s="24">
        <f t="shared" si="45"/>
        <v>94.51515765156937</v>
      </c>
      <c r="F119" s="24">
        <f t="shared" si="45"/>
        <v>99.67006033182507</v>
      </c>
      <c r="G119" s="24">
        <f t="shared" si="45"/>
        <v>89.65300787392707</v>
      </c>
      <c r="H119" s="24">
        <f t="shared" si="45"/>
        <v>101.49100344704318</v>
      </c>
      <c r="I119" s="24">
        <f t="shared" si="45"/>
        <v>103.68604560414707</v>
      </c>
      <c r="J119" s="24">
        <f t="shared" si="45"/>
        <v>99.26524614254224</v>
      </c>
      <c r="K119" s="24">
        <f t="shared" si="45"/>
        <v>101.73984221940961</v>
      </c>
      <c r="L119" s="24">
        <f t="shared" si="45"/>
        <v>101.46356314812697</v>
      </c>
      <c r="M119" s="24">
        <f t="shared" si="45"/>
        <v>101.66710142470734</v>
      </c>
    </row>
    <row r="120" spans="1:13" ht="15">
      <c r="A120" s="9">
        <v>2010</v>
      </c>
      <c r="B120" s="24">
        <f t="shared" si="29"/>
        <v>113.95117609643268</v>
      </c>
      <c r="C120" s="24">
        <f t="shared" si="30"/>
        <v>129.80455404144044</v>
      </c>
      <c r="D120" s="24">
        <f aca="true" t="shared" si="46" ref="D120:M120">+(D87/C87)*100</f>
        <v>104.76661094534</v>
      </c>
      <c r="E120" s="24">
        <f t="shared" si="46"/>
        <v>108.37484042904259</v>
      </c>
      <c r="F120" s="24">
        <f t="shared" si="46"/>
        <v>105.31226268243226</v>
      </c>
      <c r="G120" s="24">
        <f t="shared" si="46"/>
        <v>97.08403722261993</v>
      </c>
      <c r="H120" s="24">
        <f t="shared" si="46"/>
        <v>99.2030201342282</v>
      </c>
      <c r="I120" s="24">
        <f t="shared" si="46"/>
        <v>98.94745424681989</v>
      </c>
      <c r="J120" s="24">
        <f t="shared" si="46"/>
        <v>105.69624826611617</v>
      </c>
      <c r="K120" s="24">
        <f t="shared" si="46"/>
        <v>116.46847660118915</v>
      </c>
      <c r="L120" s="24">
        <f t="shared" si="46"/>
        <v>103.38001574027457</v>
      </c>
      <c r="M120" s="24">
        <f t="shared" si="46"/>
        <v>94.12405986500069</v>
      </c>
    </row>
    <row r="121" spans="1:13" ht="15">
      <c r="A121" s="9">
        <v>2011</v>
      </c>
      <c r="B121" s="24">
        <f t="shared" si="29"/>
        <v>94.86639777047661</v>
      </c>
      <c r="C121" s="24">
        <f t="shared" si="30"/>
        <v>107.14442649743982</v>
      </c>
      <c r="D121" s="24">
        <f aca="true" t="shared" si="47" ref="D121:M121">+(D88/C88)*100</f>
        <v>103.93979176283348</v>
      </c>
      <c r="E121" s="24">
        <f t="shared" si="47"/>
        <v>95.69320120879254</v>
      </c>
      <c r="F121" s="24">
        <f t="shared" si="47"/>
        <v>97.15524152463944</v>
      </c>
      <c r="G121" s="24">
        <f t="shared" si="47"/>
        <v>103.72754630390662</v>
      </c>
      <c r="H121" s="24">
        <f t="shared" si="47"/>
        <v>100.17268290582686</v>
      </c>
      <c r="I121" s="24">
        <f t="shared" si="47"/>
        <v>103.27817603078024</v>
      </c>
      <c r="J121" s="24">
        <f t="shared" si="47"/>
        <v>98.88337481060587</v>
      </c>
      <c r="K121" s="24">
        <f t="shared" si="47"/>
        <v>99.91796241142038</v>
      </c>
      <c r="L121" s="24">
        <f t="shared" si="47"/>
        <v>100.24501059274742</v>
      </c>
      <c r="M121" s="24">
        <f t="shared" si="47"/>
        <v>96.83456028738013</v>
      </c>
    </row>
    <row r="122" spans="1:13" ht="15">
      <c r="A122" s="9">
        <v>2012</v>
      </c>
      <c r="B122" s="24">
        <f t="shared" si="29"/>
        <v>93.18537838493741</v>
      </c>
      <c r="C122" s="24">
        <f t="shared" si="30"/>
        <v>111.12148028220965</v>
      </c>
      <c r="D122" s="24">
        <f aca="true" t="shared" si="48" ref="D122:M122">+(D89/C89)*100</f>
        <v>106.34131393546215</v>
      </c>
      <c r="E122" s="24">
        <f t="shared" si="48"/>
        <v>99.3912576851053</v>
      </c>
      <c r="F122" s="24">
        <f t="shared" si="48"/>
        <v>97.0222630058385</v>
      </c>
      <c r="G122" s="24">
        <f t="shared" si="48"/>
        <v>101.6129922597375</v>
      </c>
      <c r="H122" s="24">
        <f t="shared" si="48"/>
        <v>88.36195270082136</v>
      </c>
      <c r="I122" s="24">
        <f t="shared" si="48"/>
        <v>98.53724509516746</v>
      </c>
      <c r="J122" s="24">
        <f t="shared" si="48"/>
        <v>98.77475520368178</v>
      </c>
      <c r="K122" s="24">
        <f t="shared" si="48"/>
        <v>98.46334558810284</v>
      </c>
      <c r="L122" s="24">
        <f t="shared" si="48"/>
        <v>97.07010760028099</v>
      </c>
      <c r="M122" s="24">
        <f t="shared" si="48"/>
        <v>101.97198650151007</v>
      </c>
    </row>
    <row r="123" spans="1:13" ht="15">
      <c r="A123" s="9">
        <v>2013</v>
      </c>
      <c r="B123" s="24">
        <f t="shared" si="29"/>
        <v>101.08843091712868</v>
      </c>
      <c r="C123" s="24">
        <f t="shared" si="30"/>
        <v>106.61709724455082</v>
      </c>
      <c r="D123" s="24">
        <f aca="true" t="shared" si="49" ref="D123:M123">+(D90/C90)*100</f>
        <v>103.22879583163085</v>
      </c>
      <c r="E123" s="24">
        <f t="shared" si="49"/>
        <v>89.11383983841839</v>
      </c>
      <c r="F123" s="24">
        <f t="shared" si="49"/>
        <v>106.76332137825028</v>
      </c>
      <c r="G123" s="24">
        <f t="shared" si="49"/>
        <v>103.39379269904583</v>
      </c>
      <c r="H123" s="24">
        <f t="shared" si="49"/>
        <v>95.76082276175019</v>
      </c>
      <c r="I123" s="24">
        <f t="shared" si="49"/>
        <v>100.06650193590703</v>
      </c>
      <c r="J123" s="24">
        <f t="shared" si="49"/>
        <v>98.27773534485485</v>
      </c>
      <c r="K123" s="24">
        <f t="shared" si="49"/>
        <v>103.38655788478317</v>
      </c>
      <c r="L123" s="24">
        <f t="shared" si="49"/>
        <v>115.93598567048471</v>
      </c>
      <c r="M123" s="24">
        <f t="shared" si="49"/>
        <v>100.6143647211397</v>
      </c>
    </row>
    <row r="124" spans="1:13" ht="15">
      <c r="A124" s="9">
        <v>2014</v>
      </c>
      <c r="B124" s="24">
        <f t="shared" si="29"/>
        <v>101.01214409352825</v>
      </c>
      <c r="C124" s="24">
        <f t="shared" si="30"/>
        <v>114.83144835878838</v>
      </c>
      <c r="D124" s="24">
        <f aca="true" t="shared" si="50" ref="D124:M124">+(D91/C91)*100</f>
        <v>100.5631241959635</v>
      </c>
      <c r="E124" s="24">
        <f t="shared" si="50"/>
        <v>101.17475766390534</v>
      </c>
      <c r="F124" s="24">
        <f t="shared" si="50"/>
        <v>98.78371117012867</v>
      </c>
      <c r="G124" s="24">
        <f t="shared" si="50"/>
        <v>97.02818625343856</v>
      </c>
      <c r="H124" s="24">
        <f t="shared" si="50"/>
        <v>105.81390260441124</v>
      </c>
      <c r="I124" s="24">
        <f t="shared" si="50"/>
        <v>104.85233214619072</v>
      </c>
      <c r="J124" s="24">
        <f t="shared" si="50"/>
        <v>97.57082022782448</v>
      </c>
      <c r="K124" s="24">
        <f t="shared" si="50"/>
        <v>93.20977899212536</v>
      </c>
      <c r="L124" s="24">
        <f t="shared" si="50"/>
        <v>98.22779862622754</v>
      </c>
      <c r="M124" s="24">
        <f t="shared" si="50"/>
        <v>96.78662622018398</v>
      </c>
    </row>
    <row r="125" spans="1:13" ht="15">
      <c r="A125" s="9">
        <v>2015</v>
      </c>
      <c r="B125" s="24">
        <f t="shared" si="29"/>
        <v>98.80828259881082</v>
      </c>
      <c r="C125" s="24">
        <f t="shared" si="30"/>
        <v>103.40222990912355</v>
      </c>
      <c r="D125" s="24">
        <f aca="true" t="shared" si="51" ref="D125:M125">+(D92/C92)*100</f>
        <v>99.72916847213055</v>
      </c>
      <c r="E125" s="24">
        <f t="shared" si="51"/>
        <v>99.97268209480305</v>
      </c>
      <c r="F125" s="24">
        <f t="shared" si="51"/>
        <v>99.42434764914387</v>
      </c>
      <c r="G125" s="24">
        <f t="shared" si="51"/>
        <v>103.60234739734307</v>
      </c>
      <c r="H125" s="24">
        <f t="shared" si="51"/>
        <v>100.81987018580132</v>
      </c>
      <c r="I125" s="24">
        <f t="shared" si="51"/>
        <v>99.95873033886626</v>
      </c>
      <c r="J125" s="24">
        <f t="shared" si="51"/>
        <v>99.6669375853365</v>
      </c>
      <c r="K125" s="24">
        <f t="shared" si="51"/>
        <v>104.05866879535408</v>
      </c>
      <c r="L125" s="24">
        <f t="shared" si="51"/>
        <v>105.88905092599636</v>
      </c>
      <c r="M125" s="24">
        <f t="shared" si="51"/>
        <v>114.78745521298713</v>
      </c>
    </row>
    <row r="126" spans="1:13" ht="15">
      <c r="A126" s="9">
        <v>2016</v>
      </c>
      <c r="B126" s="24">
        <f t="shared" si="29"/>
        <v>91.63685844396292</v>
      </c>
      <c r="C126" s="24">
        <f t="shared" si="30"/>
        <v>101.10651435828323</v>
      </c>
      <c r="D126" s="24">
        <f aca="true" t="shared" si="52" ref="D126:M126">+(D93/C93)*100</f>
        <v>99.54669689643768</v>
      </c>
      <c r="E126" s="24">
        <f t="shared" si="52"/>
        <v>100.06652571553548</v>
      </c>
      <c r="F126" s="24">
        <f t="shared" si="52"/>
        <v>99.43400393549467</v>
      </c>
      <c r="G126" s="24">
        <f t="shared" si="52"/>
        <v>101.03391185642985</v>
      </c>
      <c r="H126" s="24">
        <f t="shared" si="52"/>
        <v>97.3038259917688</v>
      </c>
      <c r="I126" s="24">
        <f t="shared" si="52"/>
        <v>100.53037759723115</v>
      </c>
      <c r="J126" s="24">
        <f t="shared" si="52"/>
        <v>98.55928782378075</v>
      </c>
      <c r="K126" s="24">
        <f t="shared" si="52"/>
        <v>93.23787220630531</v>
      </c>
      <c r="L126" s="24">
        <f t="shared" si="52"/>
        <v>95.8923129910823</v>
      </c>
      <c r="M126" s="24">
        <f t="shared" si="52"/>
        <v>96.31882048379704</v>
      </c>
    </row>
    <row r="127" spans="1:13" ht="15">
      <c r="A127" s="9">
        <v>2017</v>
      </c>
      <c r="B127" s="24">
        <f t="shared" si="29"/>
        <v>91.21724783128327</v>
      </c>
      <c r="C127" s="24">
        <f t="shared" si="30"/>
        <v>105.59054047055835</v>
      </c>
      <c r="D127" s="24">
        <f aca="true" t="shared" si="53" ref="D127:M127">+(D94/C94)*100</f>
        <v>105.56279637510448</v>
      </c>
      <c r="E127" s="24">
        <f t="shared" si="53"/>
        <v>100.30658172856045</v>
      </c>
      <c r="F127" s="24">
        <f t="shared" si="53"/>
        <v>96.80370319995527</v>
      </c>
      <c r="G127" s="24">
        <f t="shared" si="53"/>
        <v>101.51160844087264</v>
      </c>
      <c r="H127" s="24">
        <f t="shared" si="53"/>
        <v>100.83718404954132</v>
      </c>
      <c r="I127" s="24">
        <f t="shared" si="53"/>
        <v>101.5914050524759</v>
      </c>
      <c r="J127" s="24">
        <f t="shared" si="53"/>
        <v>96.38824811058092</v>
      </c>
      <c r="K127" s="24">
        <f t="shared" si="53"/>
        <v>97.32282181880078</v>
      </c>
      <c r="L127" s="24">
        <f t="shared" si="53"/>
        <v>98.23405241372515</v>
      </c>
      <c r="M127" s="24">
        <f t="shared" si="53"/>
        <v>93.58039667384162</v>
      </c>
    </row>
    <row r="128" spans="1:13" ht="15">
      <c r="A128" s="11">
        <v>2018</v>
      </c>
      <c r="B128" s="24">
        <f t="shared" si="29"/>
        <v>98.27803878392423</v>
      </c>
      <c r="C128" s="24">
        <f t="shared" si="30"/>
        <v>106.74114126058187</v>
      </c>
      <c r="D128" s="24">
        <f aca="true" t="shared" si="54" ref="D128:M129">+(D95/C95)*100</f>
        <v>95.62984959897328</v>
      </c>
      <c r="E128" s="24">
        <f t="shared" si="54"/>
        <v>96.93679066586543</v>
      </c>
      <c r="F128" s="24">
        <f t="shared" si="54"/>
        <v>107.8680009695784</v>
      </c>
      <c r="G128" s="24">
        <f t="shared" si="54"/>
        <v>104.42984085873599</v>
      </c>
      <c r="H128" s="24">
        <f t="shared" si="54"/>
        <v>101.34593739465411</v>
      </c>
      <c r="I128" s="24">
        <f t="shared" si="54"/>
        <v>99.95435052512155</v>
      </c>
      <c r="J128" s="24">
        <f t="shared" si="54"/>
        <v>104.80750467462721</v>
      </c>
      <c r="K128" s="24">
        <f t="shared" si="54"/>
        <v>92.0067166855823</v>
      </c>
      <c r="L128" s="24">
        <f t="shared" si="54"/>
        <v>94.9367678642641</v>
      </c>
      <c r="M128" s="24">
        <f t="shared" si="54"/>
        <v>98.33581099401627</v>
      </c>
    </row>
    <row r="129" spans="1:13" ht="15">
      <c r="A129" s="11">
        <v>2019</v>
      </c>
      <c r="B129" s="24">
        <f t="shared" si="29"/>
        <v>115.27139877998019</v>
      </c>
      <c r="C129" s="24">
        <f t="shared" si="30"/>
        <v>110.57958558058942</v>
      </c>
      <c r="D129" s="24">
        <f t="shared" si="54"/>
        <v>97.49560489981694</v>
      </c>
      <c r="E129" s="24">
        <f t="shared" si="54"/>
        <v>97.80305089252647</v>
      </c>
      <c r="F129" s="24">
        <f t="shared" si="54"/>
        <v>95.71375837823666</v>
      </c>
      <c r="G129" s="24">
        <f t="shared" si="54"/>
        <v>98.17648091208298</v>
      </c>
      <c r="H129" s="24">
        <f t="shared" si="54"/>
        <v>98.10531971442926</v>
      </c>
      <c r="I129" s="24">
        <f t="shared" si="54"/>
        <v>104.00716500328542</v>
      </c>
      <c r="J129" s="24">
        <f t="shared" si="54"/>
        <v>94.87834972567424</v>
      </c>
      <c r="K129" s="24">
        <f t="shared" si="54"/>
        <v>101.52021047328348</v>
      </c>
      <c r="L129" s="24">
        <f t="shared" si="54"/>
        <v>105.34438011575394</v>
      </c>
      <c r="M129" s="24">
        <f t="shared" si="54"/>
        <v>105.62056224660043</v>
      </c>
    </row>
    <row r="130" spans="1:13" ht="15">
      <c r="A130" s="12">
        <v>2020</v>
      </c>
      <c r="B130" s="24">
        <f t="shared" si="29"/>
        <v>98.77875290849057</v>
      </c>
      <c r="C130" s="24">
        <f t="shared" si="30"/>
        <v>103.10405671002113</v>
      </c>
      <c r="D130" s="16"/>
      <c r="E130" s="16"/>
      <c r="F130" s="16"/>
      <c r="G130" s="16"/>
      <c r="H130" s="16"/>
      <c r="I130" s="16"/>
      <c r="J130" s="16"/>
      <c r="K130" s="16"/>
      <c r="L130" s="16"/>
      <c r="M130" s="16"/>
    </row>
    <row r="132" spans="1:13" ht="15">
      <c r="A132" s="17" t="s">
        <v>26</v>
      </c>
      <c r="B132" s="24">
        <f>+MEDIAN(B104:B129)</f>
        <v>98.8613833659491</v>
      </c>
      <c r="C132" s="24">
        <f aca="true" t="shared" si="55" ref="C132:M132">+MEDIAN(C104:C129)</f>
        <v>105.59093684451125</v>
      </c>
      <c r="D132" s="24">
        <f t="shared" si="55"/>
        <v>100.89677624871678</v>
      </c>
      <c r="E132" s="24">
        <f t="shared" si="55"/>
        <v>100.01960390516926</v>
      </c>
      <c r="F132" s="24">
        <f t="shared" si="55"/>
        <v>99.25918654813219</v>
      </c>
      <c r="G132" s="24">
        <f t="shared" si="55"/>
        <v>100.43101997506521</v>
      </c>
      <c r="H132" s="24">
        <f t="shared" si="55"/>
        <v>99.78075509087498</v>
      </c>
      <c r="I132" s="24">
        <f t="shared" si="55"/>
        <v>100.59870013309202</v>
      </c>
      <c r="J132" s="24">
        <f t="shared" si="55"/>
        <v>98.67824860246984</v>
      </c>
      <c r="K132" s="24">
        <f t="shared" si="55"/>
        <v>100.03251150501049</v>
      </c>
      <c r="L132" s="24">
        <f t="shared" si="55"/>
        <v>99.73377162815521</v>
      </c>
      <c r="M132" s="24">
        <f t="shared" si="55"/>
        <v>99.7032878243417</v>
      </c>
    </row>
    <row r="133" spans="1:15" ht="15">
      <c r="A133" s="10" t="s">
        <v>27</v>
      </c>
      <c r="B133" s="22">
        <v>100</v>
      </c>
      <c r="C133" s="22">
        <f>+(C132*B133)/100</f>
        <v>105.59093684451125</v>
      </c>
      <c r="D133" s="22">
        <f>+(D132*C133)/100</f>
        <v>106.53785128693036</v>
      </c>
      <c r="E133" s="22">
        <f aca="true" t="shared" si="56" ref="E133:M133">+(E132*D133)/100</f>
        <v>106.55873686626603</v>
      </c>
      <c r="F133" s="22">
        <f t="shared" si="56"/>
        <v>105.76933540942031</v>
      </c>
      <c r="G133" s="22">
        <f t="shared" si="56"/>
        <v>106.22522237252862</v>
      </c>
      <c r="H133" s="22">
        <f t="shared" si="56"/>
        <v>105.99232898027012</v>
      </c>
      <c r="I133" s="22">
        <f t="shared" si="56"/>
        <v>106.62690519494234</v>
      </c>
      <c r="J133" s="22">
        <f t="shared" si="56"/>
        <v>105.21756258538502</v>
      </c>
      <c r="K133" s="22">
        <f t="shared" si="56"/>
        <v>105.2517703985169</v>
      </c>
      <c r="L133" s="22">
        <f t="shared" si="56"/>
        <v>104.97156032384711</v>
      </c>
      <c r="M133" s="22">
        <f t="shared" si="56"/>
        <v>104.66009692338775</v>
      </c>
      <c r="N133" s="13">
        <f>+(98.81*M133)/100</f>
        <v>103.41464176999943</v>
      </c>
      <c r="O133" s="16">
        <f>+N133-B133</f>
        <v>3.4146417699994345</v>
      </c>
    </row>
    <row r="134" spans="1:15" ht="15">
      <c r="A134" s="10" t="s">
        <v>28</v>
      </c>
      <c r="B134" s="22"/>
      <c r="C134" s="4">
        <f>+$O$134*C137</f>
        <v>0.2845534808332862</v>
      </c>
      <c r="D134" s="4">
        <f aca="true" t="shared" si="57" ref="D134:N134">+$O$134*D137</f>
        <v>0.5691069616665724</v>
      </c>
      <c r="E134" s="4">
        <f t="shared" si="57"/>
        <v>0.8536604424998586</v>
      </c>
      <c r="F134" s="4">
        <f t="shared" si="57"/>
        <v>1.1382139233331448</v>
      </c>
      <c r="G134" s="4">
        <f t="shared" si="57"/>
        <v>1.4227674041664309</v>
      </c>
      <c r="H134" s="4">
        <f t="shared" si="57"/>
        <v>1.7073208849997172</v>
      </c>
      <c r="I134" s="4">
        <f t="shared" si="57"/>
        <v>1.9918743658330034</v>
      </c>
      <c r="J134" s="4">
        <f t="shared" si="57"/>
        <v>2.2764278466662895</v>
      </c>
      <c r="K134" s="4">
        <f t="shared" si="57"/>
        <v>2.560981327499576</v>
      </c>
      <c r="L134" s="4">
        <f t="shared" si="57"/>
        <v>2.8455348083328618</v>
      </c>
      <c r="M134" s="4">
        <f t="shared" si="57"/>
        <v>3.130088289166148</v>
      </c>
      <c r="N134" s="18">
        <f t="shared" si="57"/>
        <v>3.4146417699994345</v>
      </c>
      <c r="O134" s="15">
        <f>+O133/12</f>
        <v>0.2845534808332862</v>
      </c>
    </row>
    <row r="135" spans="1:15" ht="15">
      <c r="A135" s="10" t="s">
        <v>19</v>
      </c>
      <c r="B135" s="22">
        <f>+B133-B134</f>
        <v>100</v>
      </c>
      <c r="C135" s="22">
        <f aca="true" t="shared" si="58" ref="C135:N135">+C133-C134</f>
        <v>105.30638336367797</v>
      </c>
      <c r="D135" s="22">
        <f t="shared" si="58"/>
        <v>105.96874432526378</v>
      </c>
      <c r="E135" s="22">
        <f t="shared" si="58"/>
        <v>105.70507642376617</v>
      </c>
      <c r="F135" s="22">
        <f t="shared" si="58"/>
        <v>104.63112148608717</v>
      </c>
      <c r="G135" s="22">
        <f t="shared" si="58"/>
        <v>104.80245496836218</v>
      </c>
      <c r="H135" s="22">
        <f t="shared" si="58"/>
        <v>104.2850080952704</v>
      </c>
      <c r="I135" s="22">
        <f t="shared" si="58"/>
        <v>104.63503082910934</v>
      </c>
      <c r="J135" s="22">
        <f t="shared" si="58"/>
        <v>102.94113473871873</v>
      </c>
      <c r="K135" s="22">
        <f t="shared" si="58"/>
        <v>102.69078907101732</v>
      </c>
      <c r="L135" s="22">
        <f t="shared" si="58"/>
        <v>102.12602551551426</v>
      </c>
      <c r="M135" s="22">
        <f t="shared" si="58"/>
        <v>101.5300086342216</v>
      </c>
      <c r="N135" s="13">
        <f t="shared" si="58"/>
        <v>100</v>
      </c>
      <c r="O135" s="16">
        <f>SUM(C135:N135)</f>
        <v>1244.621777451009</v>
      </c>
    </row>
    <row r="136" spans="1:14" ht="15">
      <c r="A136" s="10" t="s">
        <v>20</v>
      </c>
      <c r="B136" s="31">
        <f>+(B135/$O$135)*1200</f>
        <v>96.41483234027974</v>
      </c>
      <c r="C136" s="31">
        <f aca="true" t="shared" si="59" ref="C136:M136">+(C135/$O$135)*1200</f>
        <v>101.53097296370235</v>
      </c>
      <c r="D136" s="31">
        <f t="shared" si="59"/>
        <v>102.16958717430279</v>
      </c>
      <c r="E136" s="31">
        <f t="shared" si="59"/>
        <v>101.91537220913872</v>
      </c>
      <c r="F136" s="31">
        <f t="shared" si="59"/>
        <v>100.87992035656536</v>
      </c>
      <c r="G136" s="31">
        <f t="shared" si="59"/>
        <v>101.04511124624358</v>
      </c>
      <c r="H136" s="31">
        <f t="shared" si="59"/>
        <v>100.54621571110212</v>
      </c>
      <c r="I136" s="31">
        <f t="shared" si="59"/>
        <v>100.8836895430858</v>
      </c>
      <c r="J136" s="31">
        <f t="shared" si="59"/>
        <v>99.25052246751714</v>
      </c>
      <c r="K136" s="31">
        <f t="shared" si="59"/>
        <v>99.00915211173168</v>
      </c>
      <c r="L136" s="31">
        <f t="shared" si="59"/>
        <v>98.46463627657438</v>
      </c>
      <c r="M136" s="31">
        <f t="shared" si="59"/>
        <v>97.88998759975631</v>
      </c>
      <c r="N136" s="13"/>
    </row>
    <row r="137" spans="3:14" ht="15">
      <c r="C137" s="19">
        <v>1</v>
      </c>
      <c r="D137" s="19">
        <f>+C137+1</f>
        <v>2</v>
      </c>
      <c r="E137" s="19">
        <f aca="true" t="shared" si="60" ref="E137:N137">+D137+1</f>
        <v>3</v>
      </c>
      <c r="F137" s="19">
        <f t="shared" si="60"/>
        <v>4</v>
      </c>
      <c r="G137" s="19">
        <f t="shared" si="60"/>
        <v>5</v>
      </c>
      <c r="H137" s="19">
        <f t="shared" si="60"/>
        <v>6</v>
      </c>
      <c r="I137" s="19">
        <f t="shared" si="60"/>
        <v>7</v>
      </c>
      <c r="J137" s="19">
        <f t="shared" si="60"/>
        <v>8</v>
      </c>
      <c r="K137" s="19">
        <f t="shared" si="60"/>
        <v>9</v>
      </c>
      <c r="L137" s="19">
        <f t="shared" si="60"/>
        <v>10</v>
      </c>
      <c r="M137" s="19">
        <f t="shared" si="60"/>
        <v>11</v>
      </c>
      <c r="N137" s="19">
        <f t="shared" si="60"/>
        <v>12</v>
      </c>
    </row>
    <row r="161" spans="2:3" ht="15">
      <c r="B161" s="33" t="s">
        <v>30</v>
      </c>
      <c r="C161" s="33"/>
    </row>
    <row r="163" ht="15">
      <c r="C163" t="s">
        <v>21</v>
      </c>
    </row>
    <row r="164" spans="2:6" ht="15">
      <c r="B164" s="10"/>
      <c r="C164" s="10" t="s">
        <v>22</v>
      </c>
      <c r="D164" s="10" t="s">
        <v>23</v>
      </c>
      <c r="E164" s="10" t="s">
        <v>24</v>
      </c>
      <c r="F164" s="10" t="s">
        <v>25</v>
      </c>
    </row>
    <row r="165" spans="1:6" ht="15">
      <c r="A165">
        <v>1</v>
      </c>
      <c r="B165" s="3">
        <v>1993</v>
      </c>
      <c r="C165" s="24">
        <v>17.29879789438625</v>
      </c>
      <c r="D165" s="22">
        <f>2.9242*A165</f>
        <v>2.9242</v>
      </c>
      <c r="E165" s="22">
        <f>+(C165/D165)*100</f>
        <v>591.5736917579595</v>
      </c>
      <c r="F165" s="22">
        <f>+((C165-D165)/D165)*100</f>
        <v>491.5736917579595</v>
      </c>
    </row>
    <row r="166" spans="1:6" ht="15">
      <c r="A166">
        <f>+A165+1</f>
        <v>2</v>
      </c>
      <c r="B166" s="3">
        <v>1994</v>
      </c>
      <c r="C166" s="24">
        <v>16.217063300156784</v>
      </c>
      <c r="D166" s="22">
        <f aca="true" t="shared" si="61" ref="D166:D191">2.9242*A166</f>
        <v>5.8484</v>
      </c>
      <c r="E166" s="22">
        <f>+(C166/D166)*100</f>
        <v>277.2905974310373</v>
      </c>
      <c r="F166" s="22">
        <f>+((C166-D166)/D166)*100</f>
        <v>177.2905974310373</v>
      </c>
    </row>
    <row r="167" spans="1:6" ht="15">
      <c r="A167">
        <f aca="true" t="shared" si="62" ref="A167:A191">+A166+1</f>
        <v>3</v>
      </c>
      <c r="B167" s="3">
        <v>1995</v>
      </c>
      <c r="C167" s="24">
        <v>16.472118035403092</v>
      </c>
      <c r="D167" s="22">
        <f t="shared" si="61"/>
        <v>8.7726</v>
      </c>
      <c r="E167" s="22">
        <f aca="true" t="shared" si="63" ref="E167:E191">+(C167/D167)*100</f>
        <v>187.76780014366426</v>
      </c>
      <c r="F167" s="22">
        <f aca="true" t="shared" si="64" ref="F167:F191">+((C167-D167)/D167)*100</f>
        <v>87.76780014366426</v>
      </c>
    </row>
    <row r="168" spans="1:6" ht="15">
      <c r="A168">
        <f t="shared" si="62"/>
        <v>4</v>
      </c>
      <c r="B168" s="3">
        <v>1996</v>
      </c>
      <c r="C168" s="24">
        <v>16.843657781116168</v>
      </c>
      <c r="D168" s="22">
        <f t="shared" si="61"/>
        <v>11.6968</v>
      </c>
      <c r="E168" s="22">
        <f t="shared" si="63"/>
        <v>144.00227225494297</v>
      </c>
      <c r="F168" s="22">
        <f t="shared" si="64"/>
        <v>44.00227225494296</v>
      </c>
    </row>
    <row r="169" spans="1:6" ht="15">
      <c r="A169">
        <f t="shared" si="62"/>
        <v>5</v>
      </c>
      <c r="B169" s="3">
        <v>1997</v>
      </c>
      <c r="C169" s="24">
        <v>18.772580302459478</v>
      </c>
      <c r="D169" s="22">
        <f t="shared" si="61"/>
        <v>14.620999999999999</v>
      </c>
      <c r="E169" s="22">
        <f t="shared" si="63"/>
        <v>128.3946399183331</v>
      </c>
      <c r="F169" s="22">
        <f t="shared" si="64"/>
        <v>28.394639918333077</v>
      </c>
    </row>
    <row r="170" spans="1:6" ht="15">
      <c r="A170">
        <f t="shared" si="62"/>
        <v>6</v>
      </c>
      <c r="B170" s="3">
        <v>1998</v>
      </c>
      <c r="C170" s="24">
        <v>21.60379224965661</v>
      </c>
      <c r="D170" s="22">
        <f t="shared" si="61"/>
        <v>17.5452</v>
      </c>
      <c r="E170" s="22">
        <f t="shared" si="63"/>
        <v>123.13220852231157</v>
      </c>
      <c r="F170" s="22">
        <f t="shared" si="64"/>
        <v>23.132208522311565</v>
      </c>
    </row>
    <row r="171" spans="1:6" ht="15">
      <c r="A171">
        <f t="shared" si="62"/>
        <v>7</v>
      </c>
      <c r="B171" s="3">
        <v>1999</v>
      </c>
      <c r="C171" s="24">
        <v>16.304846739207196</v>
      </c>
      <c r="D171" s="22">
        <f t="shared" si="61"/>
        <v>20.4694</v>
      </c>
      <c r="E171" s="22">
        <f t="shared" si="63"/>
        <v>79.65473701821838</v>
      </c>
      <c r="F171" s="25">
        <f t="shared" si="64"/>
        <v>-20.345262981781605</v>
      </c>
    </row>
    <row r="172" spans="1:6" ht="15">
      <c r="A172">
        <f t="shared" si="62"/>
        <v>8</v>
      </c>
      <c r="B172" s="3">
        <v>2000</v>
      </c>
      <c r="C172" s="24">
        <v>18.11190490105858</v>
      </c>
      <c r="D172" s="22">
        <f t="shared" si="61"/>
        <v>23.3936</v>
      </c>
      <c r="E172" s="22">
        <f t="shared" si="63"/>
        <v>77.42247837467761</v>
      </c>
      <c r="F172" s="25">
        <f t="shared" si="64"/>
        <v>-22.577521625322394</v>
      </c>
    </row>
    <row r="173" spans="1:6" ht="15">
      <c r="A173">
        <f t="shared" si="62"/>
        <v>9</v>
      </c>
      <c r="B173" s="3">
        <v>2001</v>
      </c>
      <c r="C173" s="24">
        <v>16.176519193073556</v>
      </c>
      <c r="D173" s="22">
        <f t="shared" si="61"/>
        <v>26.3178</v>
      </c>
      <c r="E173" s="22">
        <f t="shared" si="63"/>
        <v>61.46607692540241</v>
      </c>
      <c r="F173" s="25">
        <f t="shared" si="64"/>
        <v>-38.53392307459758</v>
      </c>
    </row>
    <row r="174" spans="1:6" ht="15">
      <c r="A174">
        <f t="shared" si="62"/>
        <v>10</v>
      </c>
      <c r="B174" s="3">
        <v>2002</v>
      </c>
      <c r="C174" s="24">
        <v>24.914724824298172</v>
      </c>
      <c r="D174" s="22">
        <f t="shared" si="61"/>
        <v>29.241999999999997</v>
      </c>
      <c r="E174" s="22">
        <f t="shared" si="63"/>
        <v>85.20184947779966</v>
      </c>
      <c r="F174" s="25">
        <f t="shared" si="64"/>
        <v>-14.798150522200345</v>
      </c>
    </row>
    <row r="175" spans="1:6" ht="15">
      <c r="A175">
        <f t="shared" si="62"/>
        <v>11</v>
      </c>
      <c r="B175" s="3">
        <v>2003</v>
      </c>
      <c r="C175" s="24">
        <v>28.13573355509691</v>
      </c>
      <c r="D175" s="22">
        <f t="shared" si="61"/>
        <v>32.166199999999996</v>
      </c>
      <c r="E175" s="22">
        <f t="shared" si="63"/>
        <v>87.46987071863295</v>
      </c>
      <c r="F175" s="25">
        <f t="shared" si="64"/>
        <v>-12.53012928136705</v>
      </c>
    </row>
    <row r="176" spans="1:6" ht="15">
      <c r="A176">
        <f t="shared" si="62"/>
        <v>12</v>
      </c>
      <c r="B176" s="9">
        <v>2004</v>
      </c>
      <c r="C176" s="24">
        <v>28.399418901660876</v>
      </c>
      <c r="D176" s="22">
        <f t="shared" si="61"/>
        <v>35.0904</v>
      </c>
      <c r="E176" s="22">
        <f t="shared" si="63"/>
        <v>80.93216065265962</v>
      </c>
      <c r="F176" s="25">
        <f t="shared" si="64"/>
        <v>-19.06783934734037</v>
      </c>
    </row>
    <row r="177" spans="1:6" ht="15">
      <c r="A177">
        <f t="shared" si="62"/>
        <v>13</v>
      </c>
      <c r="B177" s="9">
        <v>2005</v>
      </c>
      <c r="C177" s="24">
        <v>29.078116719482775</v>
      </c>
      <c r="D177" s="22">
        <f t="shared" si="61"/>
        <v>38.0146</v>
      </c>
      <c r="E177" s="22">
        <f t="shared" si="63"/>
        <v>76.49197076776495</v>
      </c>
      <c r="F177" s="25">
        <f t="shared" si="64"/>
        <v>-23.50802923223505</v>
      </c>
    </row>
    <row r="178" spans="1:6" ht="15">
      <c r="A178">
        <f t="shared" si="62"/>
        <v>14</v>
      </c>
      <c r="B178" s="9">
        <v>2006</v>
      </c>
      <c r="C178" s="24">
        <v>27.290245714816603</v>
      </c>
      <c r="D178" s="22">
        <f t="shared" si="61"/>
        <v>40.9388</v>
      </c>
      <c r="E178" s="22">
        <f t="shared" si="63"/>
        <v>66.66107876834837</v>
      </c>
      <c r="F178" s="25">
        <f t="shared" si="64"/>
        <v>-33.33892123165163</v>
      </c>
    </row>
    <row r="179" spans="1:6" ht="15">
      <c r="A179">
        <f t="shared" si="62"/>
        <v>15</v>
      </c>
      <c r="B179" s="9">
        <v>2007</v>
      </c>
      <c r="C179" s="24">
        <v>28.122353405775907</v>
      </c>
      <c r="D179" s="22">
        <f t="shared" si="61"/>
        <v>43.863</v>
      </c>
      <c r="E179" s="22">
        <f t="shared" si="63"/>
        <v>64.11406745041586</v>
      </c>
      <c r="F179" s="25">
        <f t="shared" si="64"/>
        <v>-35.88593254958414</v>
      </c>
    </row>
    <row r="180" spans="1:6" ht="15">
      <c r="A180">
        <f t="shared" si="62"/>
        <v>16</v>
      </c>
      <c r="B180" s="9">
        <v>2008</v>
      </c>
      <c r="C180" s="24">
        <v>29.282381501568207</v>
      </c>
      <c r="D180" s="22">
        <f t="shared" si="61"/>
        <v>46.7872</v>
      </c>
      <c r="E180" s="22">
        <f t="shared" si="63"/>
        <v>62.586308865604714</v>
      </c>
      <c r="F180" s="25">
        <f t="shared" si="64"/>
        <v>-37.413691134395286</v>
      </c>
    </row>
    <row r="181" spans="1:6" ht="15">
      <c r="A181">
        <f t="shared" si="62"/>
        <v>17</v>
      </c>
      <c r="B181" s="9">
        <v>2009</v>
      </c>
      <c r="C181" s="24">
        <v>29.37835359173747</v>
      </c>
      <c r="D181" s="22">
        <f t="shared" si="61"/>
        <v>49.7114</v>
      </c>
      <c r="E181" s="22">
        <f t="shared" si="63"/>
        <v>59.097819799356834</v>
      </c>
      <c r="F181" s="25">
        <f t="shared" si="64"/>
        <v>-40.90218020064317</v>
      </c>
    </row>
    <row r="182" spans="1:6" ht="15">
      <c r="A182">
        <f t="shared" si="62"/>
        <v>18</v>
      </c>
      <c r="B182" s="9">
        <v>2010</v>
      </c>
      <c r="C182" s="24">
        <v>52.668581191777065</v>
      </c>
      <c r="D182" s="22">
        <f t="shared" si="61"/>
        <v>52.6356</v>
      </c>
      <c r="E182" s="22">
        <f t="shared" si="63"/>
        <v>100.06265947719237</v>
      </c>
      <c r="F182" s="22">
        <f t="shared" si="64"/>
        <v>0.06265947719237243</v>
      </c>
    </row>
    <row r="183" spans="1:6" ht="15">
      <c r="A183">
        <f t="shared" si="62"/>
        <v>19</v>
      </c>
      <c r="B183" s="9">
        <v>2011</v>
      </c>
      <c r="C183" s="24">
        <v>62.78272040843672</v>
      </c>
      <c r="D183" s="22">
        <f t="shared" si="61"/>
        <v>55.559799999999996</v>
      </c>
      <c r="E183" s="22">
        <f t="shared" si="63"/>
        <v>113.00026351505355</v>
      </c>
      <c r="F183" s="22">
        <f t="shared" si="64"/>
        <v>13.000263515053549</v>
      </c>
    </row>
    <row r="184" spans="1:6" ht="15">
      <c r="A184">
        <f t="shared" si="62"/>
        <v>20</v>
      </c>
      <c r="B184" s="9">
        <v>2012</v>
      </c>
      <c r="C184" s="24">
        <v>61.306898141126034</v>
      </c>
      <c r="D184" s="22">
        <f t="shared" si="61"/>
        <v>58.483999999999995</v>
      </c>
      <c r="E184" s="22">
        <f t="shared" si="63"/>
        <v>104.82678705479454</v>
      </c>
      <c r="F184" s="22">
        <f t="shared" si="64"/>
        <v>4.826787054794541</v>
      </c>
    </row>
    <row r="185" spans="1:6" ht="15">
      <c r="A185">
        <f t="shared" si="62"/>
        <v>21</v>
      </c>
      <c r="B185" s="9">
        <v>2013</v>
      </c>
      <c r="C185" s="24">
        <v>61.01244150141465</v>
      </c>
      <c r="D185" s="22">
        <f t="shared" si="61"/>
        <v>61.4082</v>
      </c>
      <c r="E185" s="22">
        <f t="shared" si="63"/>
        <v>99.35552825423095</v>
      </c>
      <c r="F185" s="25">
        <f t="shared" si="64"/>
        <v>-0.6444717457690529</v>
      </c>
    </row>
    <row r="186" spans="1:6" ht="15">
      <c r="A186">
        <f t="shared" si="62"/>
        <v>22</v>
      </c>
      <c r="B186" s="9">
        <v>2014</v>
      </c>
      <c r="C186" s="24">
        <v>80.61923443453303</v>
      </c>
      <c r="D186" s="22">
        <f t="shared" si="61"/>
        <v>64.33239999999999</v>
      </c>
      <c r="E186" s="22">
        <f t="shared" si="63"/>
        <v>125.31669024400307</v>
      </c>
      <c r="F186" s="22">
        <f t="shared" si="64"/>
        <v>25.316690244003077</v>
      </c>
    </row>
    <row r="187" spans="1:6" ht="15">
      <c r="A187">
        <f t="shared" si="62"/>
        <v>23</v>
      </c>
      <c r="B187" s="9">
        <v>2015</v>
      </c>
      <c r="C187" s="24">
        <v>81.36127006517552</v>
      </c>
      <c r="D187" s="22">
        <f t="shared" si="61"/>
        <v>67.25659999999999</v>
      </c>
      <c r="E187" s="22">
        <f t="shared" si="63"/>
        <v>120.97142892322171</v>
      </c>
      <c r="F187" s="22">
        <f t="shared" si="64"/>
        <v>20.9714289232217</v>
      </c>
    </row>
    <row r="188" spans="1:6" ht="15">
      <c r="A188">
        <f t="shared" si="62"/>
        <v>24</v>
      </c>
      <c r="B188" s="9">
        <v>2016</v>
      </c>
      <c r="C188" s="24">
        <v>89.65286688200985</v>
      </c>
      <c r="D188" s="22">
        <f t="shared" si="61"/>
        <v>70.1808</v>
      </c>
      <c r="E188" s="22">
        <f t="shared" si="63"/>
        <v>127.74557554489239</v>
      </c>
      <c r="F188" s="22">
        <f t="shared" si="64"/>
        <v>27.745575544892393</v>
      </c>
    </row>
    <row r="189" spans="1:6" ht="15">
      <c r="A189">
        <f t="shared" si="62"/>
        <v>25</v>
      </c>
      <c r="B189" s="9">
        <v>2017</v>
      </c>
      <c r="C189" s="24">
        <v>76.04849982806923</v>
      </c>
      <c r="D189" s="22">
        <f t="shared" si="61"/>
        <v>73.105</v>
      </c>
      <c r="E189" s="22">
        <f t="shared" si="63"/>
        <v>104.0264001478274</v>
      </c>
      <c r="F189" s="22">
        <f t="shared" si="64"/>
        <v>4.026400147827401</v>
      </c>
    </row>
    <row r="190" spans="1:6" ht="15">
      <c r="A190">
        <f t="shared" si="62"/>
        <v>26</v>
      </c>
      <c r="B190" s="23">
        <v>2018</v>
      </c>
      <c r="C190" s="24">
        <v>72.48063344477664</v>
      </c>
      <c r="D190" s="22">
        <f t="shared" si="61"/>
        <v>76.0292</v>
      </c>
      <c r="E190" s="22">
        <f t="shared" si="63"/>
        <v>95.33262673390834</v>
      </c>
      <c r="F190" s="25">
        <f t="shared" si="64"/>
        <v>-4.6673732660916585</v>
      </c>
    </row>
    <row r="191" spans="1:6" ht="15">
      <c r="A191">
        <f t="shared" si="62"/>
        <v>27</v>
      </c>
      <c r="B191" s="23">
        <v>2019</v>
      </c>
      <c r="C191" s="24">
        <v>81.10985526429407</v>
      </c>
      <c r="D191" s="22">
        <f t="shared" si="61"/>
        <v>78.9534</v>
      </c>
      <c r="E191" s="22">
        <f t="shared" si="63"/>
        <v>102.73130133001753</v>
      </c>
      <c r="F191" s="32">
        <f t="shared" si="64"/>
        <v>2.731301330017538</v>
      </c>
    </row>
  </sheetData>
  <sheetProtection/>
  <mergeCells count="7">
    <mergeCell ref="A101:M101"/>
    <mergeCell ref="A2:M2"/>
    <mergeCell ref="A35:M35"/>
    <mergeCell ref="A33:M33"/>
    <mergeCell ref="A65:M65"/>
    <mergeCell ref="A68:M68"/>
    <mergeCell ref="A98:M9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LALO</dc:creator>
  <cp:keywords/>
  <dc:description/>
  <cp:lastModifiedBy>LALO</cp:lastModifiedBy>
  <dcterms:created xsi:type="dcterms:W3CDTF">2019-05-19T21:55:23Z</dcterms:created>
  <dcterms:modified xsi:type="dcterms:W3CDTF">2020-04-14T14:33:51Z</dcterms:modified>
  <cp:category/>
  <cp:version/>
  <cp:contentType/>
  <cp:contentStatus/>
</cp:coreProperties>
</file>