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3800" windowHeight="3930" tabRatio="427"/>
  </bookViews>
  <sheets>
    <sheet name="Hoja2" sheetId="2" r:id="rId1"/>
    <sheet name="Hoja3" sheetId="3" state="hidden" r:id="rId2"/>
  </sheets>
  <calcPr calcId="124519"/>
</workbook>
</file>

<file path=xl/calcChain.xml><?xml version="1.0" encoding="utf-8"?>
<calcChain xmlns="http://schemas.openxmlformats.org/spreadsheetml/2006/main">
  <c r="E16" i="3"/>
  <c r="C13"/>
  <c r="C12"/>
  <c r="D44" i="2"/>
  <c r="B5" i="3"/>
  <c r="A5"/>
  <c r="A4"/>
  <c r="A3"/>
  <c r="A2"/>
  <c r="A1"/>
  <c r="I31" i="2"/>
  <c r="I30"/>
  <c r="G22"/>
  <c r="B35" l="1"/>
  <c r="B26"/>
  <c r="B25"/>
  <c r="B24"/>
  <c r="B23"/>
  <c r="B22"/>
  <c r="B21"/>
  <c r="C21"/>
  <c r="C28" s="1"/>
  <c r="B27"/>
  <c r="C9"/>
  <c r="C8" s="1"/>
  <c r="C11" s="1"/>
  <c r="C13" s="1"/>
  <c r="C15" s="1"/>
  <c r="C17" s="1"/>
  <c r="B29" l="1"/>
  <c r="B28"/>
  <c r="B34"/>
  <c r="B45"/>
  <c r="B44"/>
  <c r="B33"/>
  <c r="B47"/>
  <c r="D50" s="1"/>
  <c r="B48" l="1"/>
  <c r="B50" s="1"/>
  <c r="F44"/>
  <c r="B43"/>
  <c r="D36"/>
  <c r="B36"/>
  <c r="B37"/>
  <c r="G31" s="1"/>
  <c r="G33" s="1"/>
  <c r="D37" l="1"/>
  <c r="B39" s="1"/>
  <c r="H36"/>
  <c r="H38" s="1"/>
</calcChain>
</file>

<file path=xl/sharedStrings.xml><?xml version="1.0" encoding="utf-8"?>
<sst xmlns="http://schemas.openxmlformats.org/spreadsheetml/2006/main" count="67" uniqueCount="48">
  <si>
    <t>Superficie total</t>
  </si>
  <si>
    <t>has</t>
  </si>
  <si>
    <t>Superficie caña planta</t>
  </si>
  <si>
    <t>Superficie caña soca</t>
  </si>
  <si>
    <t>ton cañ/ha</t>
  </si>
  <si>
    <t xml:space="preserve">Total producción caña </t>
  </si>
  <si>
    <t>toneladas</t>
  </si>
  <si>
    <t>Basura o “trash”</t>
  </si>
  <si>
    <t>%</t>
  </si>
  <si>
    <t>Caña “neta” recibida</t>
  </si>
  <si>
    <t>Azúcar producida</t>
  </si>
  <si>
    <t>Maquila ingenio</t>
  </si>
  <si>
    <t>Azúcar p/ cañero</t>
  </si>
  <si>
    <t>Precio neto azúcar</t>
  </si>
  <si>
    <t>$/ton</t>
  </si>
  <si>
    <t>TOTAL INGRESOS</t>
  </si>
  <si>
    <t>$</t>
  </si>
  <si>
    <t>Renta Fundiaria</t>
  </si>
  <si>
    <t>Interés Fundiario</t>
  </si>
  <si>
    <t>Interés Mobiliario</t>
  </si>
  <si>
    <t>Gastos Directos</t>
  </si>
  <si>
    <t>Gastos Indirectos</t>
  </si>
  <si>
    <t>Rdto. medio finca</t>
  </si>
  <si>
    <t>Rdto. sacarino medio</t>
  </si>
  <si>
    <t>Composición de Costos</t>
  </si>
  <si>
    <t>Amortizaciones</t>
  </si>
  <si>
    <t>Interés al Cap. Circulante</t>
  </si>
  <si>
    <t>$/Ha</t>
  </si>
  <si>
    <t xml:space="preserve">Sobre Gastos Directos </t>
  </si>
  <si>
    <t xml:space="preserve">Sobre Gastos Indirectos </t>
  </si>
  <si>
    <t>COSTOS FIJOS TOTALES</t>
  </si>
  <si>
    <t>FOULON</t>
  </si>
  <si>
    <t>COSTO MEDIO VARIABLE</t>
  </si>
  <si>
    <t>$/ha</t>
  </si>
  <si>
    <t>NIVEL DE VIDA</t>
  </si>
  <si>
    <t>UTILIDAD (10 Vp)</t>
  </si>
  <si>
    <t xml:space="preserve">UEA </t>
  </si>
  <si>
    <t>VALOR DE LA PRODUCCIÓN</t>
  </si>
  <si>
    <t>FERNÁNDEZ</t>
  </si>
  <si>
    <t>INGRESOS (Y)</t>
  </si>
  <si>
    <t xml:space="preserve">EGRESOS  (E)                                                        </t>
  </si>
  <si>
    <t>SUPERFICIE</t>
  </si>
  <si>
    <t>b</t>
  </si>
  <si>
    <t>a</t>
  </si>
  <si>
    <t>UEA</t>
  </si>
  <si>
    <t>Rdto. caña planta</t>
  </si>
  <si>
    <t>Rdto. caña soca</t>
  </si>
  <si>
    <t>TP UEA  2021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</si>
</sst>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0" fillId="0" borderId="0" xfId="0" applyNumberFormat="1"/>
    <xf numFmtId="0" fontId="3" fillId="0" borderId="0" xfId="0" applyFont="1" applyAlignment="1">
      <alignment horizontal="center"/>
    </xf>
    <xf numFmtId="2" fontId="0" fillId="0" borderId="0" xfId="0" applyNumberFormat="1"/>
    <xf numFmtId="4" fontId="4" fillId="0" borderId="0" xfId="0" applyNumberFormat="1" applyFont="1"/>
    <xf numFmtId="0" fontId="3" fillId="0" borderId="1" xfId="0" applyFont="1" applyBorder="1" applyAlignment="1">
      <alignment horizontal="center"/>
    </xf>
    <xf numFmtId="2" fontId="3" fillId="0" borderId="2" xfId="0" applyNumberFormat="1" applyFont="1" applyBorder="1"/>
    <xf numFmtId="3" fontId="3" fillId="0" borderId="3" xfId="0" applyNumberFormat="1" applyFont="1" applyBorder="1"/>
    <xf numFmtId="0" fontId="5" fillId="0" borderId="0" xfId="0" applyFont="1"/>
    <xf numFmtId="0" fontId="4" fillId="0" borderId="0" xfId="0" applyFont="1"/>
    <xf numFmtId="3" fontId="3" fillId="0" borderId="0" xfId="0" applyNumberFormat="1" applyFont="1" applyAlignment="1">
      <alignment horizontal="center"/>
    </xf>
    <xf numFmtId="9" fontId="0" fillId="0" borderId="0" xfId="1" applyFont="1"/>
    <xf numFmtId="1" fontId="4" fillId="0" borderId="0" xfId="0" applyNumberFormat="1" applyFont="1"/>
    <xf numFmtId="2" fontId="4" fillId="0" borderId="0" xfId="0" applyNumberFormat="1" applyFont="1"/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Border="1"/>
    <xf numFmtId="3" fontId="3" fillId="0" borderId="0" xfId="0" applyNumberFormat="1" applyFont="1" applyBorder="1"/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>
      <selection activeCell="F38" sqref="F38"/>
    </sheetView>
  </sheetViews>
  <sheetFormatPr baseColWidth="10" defaultColWidth="11.5703125" defaultRowHeight="12.75"/>
  <cols>
    <col min="1" max="1" width="23.140625" customWidth="1"/>
    <col min="2" max="2" width="16.42578125" bestFit="1" customWidth="1"/>
    <col min="3" max="3" width="11.5703125" style="6"/>
    <col min="4" max="4" width="12.7109375" bestFit="1" customWidth="1"/>
    <col min="6" max="6" width="27.28515625" customWidth="1"/>
    <col min="7" max="7" width="12.7109375" bestFit="1" customWidth="1"/>
    <col min="8" max="8" width="12.42578125" bestFit="1" customWidth="1"/>
    <col min="9" max="9" width="28.140625" customWidth="1"/>
  </cols>
  <sheetData>
    <row r="1" spans="1:3">
      <c r="A1" s="2" t="s">
        <v>47</v>
      </c>
    </row>
    <row r="3" spans="1:3">
      <c r="A3" s="2" t="s">
        <v>0</v>
      </c>
      <c r="B3" s="3" t="s">
        <v>1</v>
      </c>
      <c r="C3" s="6">
        <v>200</v>
      </c>
    </row>
    <row r="4" spans="1:3">
      <c r="A4" s="1" t="s">
        <v>2</v>
      </c>
      <c r="B4" s="4" t="s">
        <v>1</v>
      </c>
      <c r="C4" s="6">
        <v>40</v>
      </c>
    </row>
    <row r="5" spans="1:3">
      <c r="A5" s="1" t="s">
        <v>3</v>
      </c>
      <c r="B5" s="4" t="s">
        <v>1</v>
      </c>
      <c r="C5" s="6">
        <v>160</v>
      </c>
    </row>
    <row r="6" spans="1:3">
      <c r="A6" s="1" t="s">
        <v>45</v>
      </c>
      <c r="B6" s="4" t="s">
        <v>4</v>
      </c>
      <c r="C6" s="6">
        <v>60</v>
      </c>
    </row>
    <row r="7" spans="1:3">
      <c r="A7" s="1" t="s">
        <v>46</v>
      </c>
      <c r="B7" s="4" t="s">
        <v>4</v>
      </c>
      <c r="C7" s="6">
        <v>72</v>
      </c>
    </row>
    <row r="8" spans="1:3">
      <c r="A8" s="1" t="s">
        <v>5</v>
      </c>
      <c r="B8" s="4" t="s">
        <v>6</v>
      </c>
      <c r="C8" s="6">
        <f>+C9*C3</f>
        <v>13439.999999999998</v>
      </c>
    </row>
    <row r="9" spans="1:3">
      <c r="A9" s="1" t="s">
        <v>22</v>
      </c>
      <c r="B9" s="4" t="s">
        <v>4</v>
      </c>
      <c r="C9" s="9">
        <f>+C7*0.6+C6*0.4</f>
        <v>67.199999999999989</v>
      </c>
    </row>
    <row r="10" spans="1:3">
      <c r="A10" s="1" t="s">
        <v>7</v>
      </c>
      <c r="B10" s="4" t="s">
        <v>8</v>
      </c>
      <c r="C10" s="19">
        <v>7.0000000000000007E-2</v>
      </c>
    </row>
    <row r="11" spans="1:3">
      <c r="A11" s="1" t="s">
        <v>9</v>
      </c>
      <c r="B11" s="4" t="s">
        <v>6</v>
      </c>
      <c r="C11" s="6">
        <f>+C8*0.93</f>
        <v>12499.199999999999</v>
      </c>
    </row>
    <row r="12" spans="1:3">
      <c r="A12" s="1" t="s">
        <v>23</v>
      </c>
      <c r="B12" s="4" t="s">
        <v>8</v>
      </c>
      <c r="C12" s="19">
        <v>0.1</v>
      </c>
    </row>
    <row r="13" spans="1:3">
      <c r="A13" s="1" t="s">
        <v>10</v>
      </c>
      <c r="B13" s="4" t="s">
        <v>6</v>
      </c>
      <c r="C13" s="6">
        <f>+C11*C12</f>
        <v>1249.92</v>
      </c>
    </row>
    <row r="14" spans="1:3">
      <c r="A14" s="1" t="s">
        <v>11</v>
      </c>
      <c r="B14" s="4" t="s">
        <v>8</v>
      </c>
      <c r="C14" s="19">
        <v>0.45</v>
      </c>
    </row>
    <row r="15" spans="1:3">
      <c r="A15" s="1" t="s">
        <v>12</v>
      </c>
      <c r="B15" s="4" t="s">
        <v>6</v>
      </c>
      <c r="C15" s="9">
        <f>+C13*0.55</f>
        <v>687.45600000000013</v>
      </c>
    </row>
    <row r="16" spans="1:3">
      <c r="A16" s="1" t="s">
        <v>13</v>
      </c>
      <c r="B16" s="4" t="s">
        <v>14</v>
      </c>
      <c r="C16" s="6">
        <v>36000</v>
      </c>
    </row>
    <row r="17" spans="1:9">
      <c r="A17" s="2" t="s">
        <v>15</v>
      </c>
      <c r="B17" s="3" t="s">
        <v>16</v>
      </c>
      <c r="C17" s="6">
        <f>+C15*C16</f>
        <v>24748416.000000004</v>
      </c>
    </row>
    <row r="18" spans="1:9">
      <c r="B18" s="7"/>
    </row>
    <row r="19" spans="1:9">
      <c r="A19" s="5" t="s">
        <v>24</v>
      </c>
      <c r="B19" s="7"/>
    </row>
    <row r="20" spans="1:9">
      <c r="B20" s="10" t="s">
        <v>16</v>
      </c>
      <c r="C20" s="18" t="s">
        <v>27</v>
      </c>
      <c r="D20" s="17"/>
      <c r="E20" s="17"/>
      <c r="F20" s="17"/>
      <c r="G20" s="17"/>
      <c r="H20" s="17"/>
      <c r="I20" s="17"/>
    </row>
    <row r="21" spans="1:9">
      <c r="A21" t="s">
        <v>20</v>
      </c>
      <c r="B21" s="9">
        <f>5080074.55606657*2.8</f>
        <v>14224208.756986395</v>
      </c>
      <c r="C21" s="6">
        <f>+B21/C3</f>
        <v>71121.043784931971</v>
      </c>
      <c r="D21" s="17"/>
      <c r="E21" s="17"/>
      <c r="F21" s="17"/>
      <c r="G21" s="17"/>
      <c r="H21" s="17"/>
      <c r="I21" s="17"/>
    </row>
    <row r="22" spans="1:9">
      <c r="A22" t="s">
        <v>21</v>
      </c>
      <c r="B22" s="9">
        <f>275776.670914396*2.8</f>
        <v>772174.67856030876</v>
      </c>
      <c r="D22" s="17"/>
      <c r="E22" s="17"/>
      <c r="F22" s="17"/>
      <c r="G22" s="12">
        <f>SUM(B21:B27)</f>
        <v>20440230.105563469</v>
      </c>
      <c r="H22" s="17"/>
      <c r="I22" s="17"/>
    </row>
    <row r="23" spans="1:9">
      <c r="A23" t="s">
        <v>25</v>
      </c>
      <c r="B23" s="9">
        <f>489576.250914396*2.8</f>
        <v>1370813.5025603087</v>
      </c>
      <c r="D23" s="17"/>
      <c r="E23" s="17"/>
      <c r="F23" s="17"/>
      <c r="G23" s="17"/>
      <c r="H23" s="17"/>
      <c r="I23" s="17">
        <v>14224208.756986395</v>
      </c>
    </row>
    <row r="24" spans="1:9">
      <c r="A24" t="s">
        <v>17</v>
      </c>
      <c r="B24" s="6">
        <f>550000*2.8</f>
        <v>1540000</v>
      </c>
      <c r="D24" s="17"/>
      <c r="E24" s="17"/>
      <c r="F24" s="17"/>
      <c r="G24" s="17"/>
      <c r="H24" s="17"/>
      <c r="I24" s="17">
        <v>772174.67856030876</v>
      </c>
    </row>
    <row r="25" spans="1:9">
      <c r="A25" t="s">
        <v>18</v>
      </c>
      <c r="B25" s="9">
        <f>456951.956244162*2.8</f>
        <v>1279465.4774836535</v>
      </c>
      <c r="D25" s="17"/>
      <c r="E25" s="17"/>
      <c r="F25" s="17"/>
      <c r="G25" s="17"/>
      <c r="H25" s="17"/>
      <c r="I25" s="20">
        <v>1370813.5025603087</v>
      </c>
    </row>
    <row r="26" spans="1:9">
      <c r="A26" t="s">
        <v>19</v>
      </c>
      <c r="B26" s="9">
        <f>126351.6728*2.8</f>
        <v>353784.68383999995</v>
      </c>
      <c r="D26" s="17"/>
      <c r="E26" s="17"/>
      <c r="F26" s="17"/>
      <c r="G26" s="21"/>
      <c r="H26" s="17"/>
      <c r="I26" s="17">
        <v>1540000</v>
      </c>
    </row>
    <row r="27" spans="1:9">
      <c r="A27" t="s">
        <v>26</v>
      </c>
      <c r="B27" s="9">
        <f>+(B21+B22)*0.12/2</f>
        <v>899783.00613280223</v>
      </c>
      <c r="D27" s="17"/>
      <c r="E27" s="17"/>
      <c r="F27" s="17"/>
      <c r="G27" s="17"/>
      <c r="H27" s="17"/>
      <c r="I27" s="17">
        <v>1279465.4774836535</v>
      </c>
    </row>
    <row r="28" spans="1:9">
      <c r="A28" s="8" t="s">
        <v>28</v>
      </c>
      <c r="B28" s="12">
        <f>+B27-B29</f>
        <v>853452.52541918366</v>
      </c>
      <c r="C28" s="11">
        <f>+C21*0.12/2</f>
        <v>4267.2626270959181</v>
      </c>
      <c r="D28" s="17"/>
      <c r="E28" s="17"/>
      <c r="F28" s="17"/>
      <c r="G28" s="17"/>
      <c r="H28" s="17"/>
      <c r="I28" s="17">
        <v>353784.68383999995</v>
      </c>
    </row>
    <row r="29" spans="1:9">
      <c r="A29" s="8" t="s">
        <v>29</v>
      </c>
      <c r="B29" s="9">
        <f>+B27-(C28*200)</f>
        <v>46330.48071361857</v>
      </c>
      <c r="D29" s="17"/>
      <c r="E29" s="17"/>
      <c r="F29" s="17"/>
      <c r="G29" s="17"/>
      <c r="H29" s="17"/>
      <c r="I29" s="17">
        <v>899783.00613280223</v>
      </c>
    </row>
    <row r="30" spans="1:9">
      <c r="A30" s="8"/>
      <c r="B30" s="9"/>
      <c r="D30" s="17"/>
      <c r="E30" s="17"/>
      <c r="F30" s="17"/>
      <c r="G30" s="17"/>
      <c r="H30" s="17"/>
      <c r="I30" s="17">
        <f>SUM(I23:I29)</f>
        <v>20440230.105563469</v>
      </c>
    </row>
    <row r="31" spans="1:9">
      <c r="A31" s="10" t="s">
        <v>31</v>
      </c>
      <c r="B31" s="9"/>
      <c r="D31" s="17"/>
      <c r="E31" s="17"/>
      <c r="F31" s="17"/>
      <c r="G31" s="17">
        <f>+B37*C3</f>
        <v>2474841.6000000006</v>
      </c>
      <c r="H31" s="17"/>
      <c r="I31" s="17">
        <f>++I30*1.1</f>
        <v>22484253.116119817</v>
      </c>
    </row>
    <row r="32" spans="1:9">
      <c r="B32" s="9"/>
      <c r="D32" s="17"/>
      <c r="E32" s="17"/>
      <c r="F32" s="17"/>
      <c r="G32" s="17"/>
      <c r="H32" s="17"/>
      <c r="I32" s="17"/>
    </row>
    <row r="33" spans="1:9">
      <c r="A33" s="16" t="s">
        <v>30</v>
      </c>
      <c r="B33" s="9">
        <f>+B22+B23+B24+B25+B26+B29</f>
        <v>5362568.8231578898</v>
      </c>
      <c r="C33" s="6" t="s">
        <v>16</v>
      </c>
      <c r="D33" s="17"/>
      <c r="E33" s="17"/>
      <c r="F33" s="17"/>
      <c r="G33" s="12">
        <f>SUM(B21:B27)+B35+G31</f>
        <v>24605071.705563471</v>
      </c>
      <c r="H33" s="17"/>
      <c r="I33" s="17"/>
    </row>
    <row r="34" spans="1:9">
      <c r="A34" s="16" t="s">
        <v>32</v>
      </c>
      <c r="B34" s="9">
        <f>+C21+C28</f>
        <v>75388.306412027887</v>
      </c>
      <c r="C34" s="6" t="s">
        <v>33</v>
      </c>
      <c r="D34" s="17"/>
      <c r="E34" s="17"/>
      <c r="F34" s="17"/>
      <c r="G34" s="17"/>
      <c r="H34" s="17"/>
      <c r="I34" s="17"/>
    </row>
    <row r="35" spans="1:9">
      <c r="A35" s="16" t="s">
        <v>34</v>
      </c>
      <c r="B35" s="9">
        <f>65000*13*2</f>
        <v>1690000</v>
      </c>
      <c r="C35" s="6" t="s">
        <v>16</v>
      </c>
      <c r="D35" s="17"/>
      <c r="E35" s="17"/>
      <c r="F35" s="12"/>
      <c r="G35" s="17"/>
      <c r="H35" s="17"/>
      <c r="I35" s="17"/>
    </row>
    <row r="36" spans="1:9">
      <c r="A36" s="16" t="s">
        <v>37</v>
      </c>
      <c r="B36" s="9">
        <f>+C17/C3</f>
        <v>123742.08000000002</v>
      </c>
      <c r="C36" s="6" t="s">
        <v>33</v>
      </c>
      <c r="D36" s="12">
        <f>+B33+B35</f>
        <v>7052568.8231578898</v>
      </c>
      <c r="E36" s="17"/>
      <c r="F36" s="12"/>
      <c r="G36" s="17"/>
      <c r="H36" s="17">
        <f>+G33*G33</f>
        <v>605409553635920.12</v>
      </c>
      <c r="I36" s="17"/>
    </row>
    <row r="37" spans="1:9">
      <c r="A37" s="16" t="s">
        <v>35</v>
      </c>
      <c r="B37" s="11">
        <f>+C17*0.1/C3</f>
        <v>12374.208000000002</v>
      </c>
      <c r="C37" s="6" t="s">
        <v>33</v>
      </c>
      <c r="D37" s="12">
        <f>+B36-B34-B37</f>
        <v>35979.565587972131</v>
      </c>
      <c r="E37" s="17"/>
      <c r="F37" s="17"/>
      <c r="G37" s="17"/>
      <c r="H37" s="17"/>
      <c r="I37" s="17"/>
    </row>
    <row r="38" spans="1:9">
      <c r="D38" s="17"/>
      <c r="E38" s="17"/>
      <c r="F38" s="17"/>
      <c r="G38" s="17"/>
      <c r="H38" s="17">
        <f>+H36/B45</f>
        <v>3027047768179.6006</v>
      </c>
      <c r="I38" s="17"/>
    </row>
    <row r="39" spans="1:9">
      <c r="A39" s="13" t="s">
        <v>36</v>
      </c>
      <c r="B39" s="14">
        <f>+D36/D37</f>
        <v>196.01595260826451</v>
      </c>
      <c r="C39" s="15" t="s">
        <v>1</v>
      </c>
      <c r="D39" s="17"/>
      <c r="E39" s="17"/>
      <c r="F39" s="17"/>
      <c r="G39" s="17"/>
      <c r="H39" s="17"/>
      <c r="I39" s="17"/>
    </row>
    <row r="40" spans="1:9">
      <c r="D40" s="17"/>
      <c r="E40" s="17"/>
      <c r="F40" s="17"/>
      <c r="G40" s="17"/>
      <c r="H40" s="17"/>
      <c r="I40" s="17"/>
    </row>
    <row r="41" spans="1:9">
      <c r="A41" s="10" t="s">
        <v>38</v>
      </c>
      <c r="D41" s="17"/>
      <c r="E41" s="17"/>
      <c r="F41" s="17"/>
      <c r="G41" s="17"/>
      <c r="H41" s="17"/>
      <c r="I41" s="17"/>
    </row>
    <row r="42" spans="1:9">
      <c r="D42" s="17"/>
      <c r="E42" s="17"/>
      <c r="F42" s="17"/>
      <c r="G42" s="17"/>
      <c r="H42" s="17"/>
      <c r="I42" s="17"/>
    </row>
    <row r="43" spans="1:9">
      <c r="A43" t="s">
        <v>39</v>
      </c>
      <c r="B43" s="6">
        <f>+C17</f>
        <v>24748416.000000004</v>
      </c>
      <c r="C43" s="7" t="s">
        <v>16</v>
      </c>
      <c r="D43" s="17"/>
      <c r="E43" s="17"/>
      <c r="F43" s="17"/>
      <c r="G43" s="17"/>
      <c r="H43" s="17"/>
      <c r="I43" s="17"/>
    </row>
    <row r="44" spans="1:9">
      <c r="A44" t="s">
        <v>40</v>
      </c>
      <c r="B44" s="9">
        <f>(D44+B35)*1.1</f>
        <v>24343253.116119817</v>
      </c>
      <c r="C44" s="7" t="s">
        <v>16</v>
      </c>
      <c r="D44" s="12">
        <f>SUM(B21:B27)</f>
        <v>20440230.105563469</v>
      </c>
      <c r="E44" s="17"/>
      <c r="F44" s="20">
        <f>+B44*B44</f>
        <v>592593972275477.12</v>
      </c>
      <c r="G44" s="17"/>
      <c r="H44" s="17"/>
      <c r="I44" s="17"/>
    </row>
    <row r="45" spans="1:9">
      <c r="A45" t="s">
        <v>41</v>
      </c>
      <c r="B45" s="6">
        <f>+C3</f>
        <v>200</v>
      </c>
      <c r="C45" s="6" t="s">
        <v>1</v>
      </c>
    </row>
    <row r="47" spans="1:9">
      <c r="A47" s="10" t="s">
        <v>42</v>
      </c>
      <c r="B47" s="6">
        <f>+C17/C3</f>
        <v>123742.08000000002</v>
      </c>
    </row>
    <row r="48" spans="1:9">
      <c r="A48" s="10" t="s">
        <v>43</v>
      </c>
      <c r="B48" s="6">
        <f>+B44*B44/B45</f>
        <v>2962969861377.3857</v>
      </c>
    </row>
    <row r="50" spans="1:4">
      <c r="A50" s="13" t="s">
        <v>44</v>
      </c>
      <c r="B50" s="14">
        <f>+B48/D50</f>
        <v>193.50509754885238</v>
      </c>
      <c r="C50" s="15" t="s">
        <v>1</v>
      </c>
      <c r="D50" s="17">
        <f>+B47*B47</f>
        <v>15312102362.726404</v>
      </c>
    </row>
    <row r="52" spans="1:4">
      <c r="B52" s="9"/>
    </row>
    <row r="54" spans="1:4">
      <c r="A54" s="22"/>
      <c r="B54" s="23"/>
      <c r="C54" s="24"/>
    </row>
  </sheetData>
  <sheetProtection selectLockedCells="1" selectUnlockedCells="1"/>
  <printOptions horizontalCentered="1"/>
  <pageMargins left="0.78740157480314965" right="0" top="0.78740157480314965" bottom="0" header="0" footer="0.78740157480314965"/>
  <pageSetup paperSize="9" firstPageNumber="0" orientation="portrait" verticalDpi="300" r:id="rId1"/>
  <headerFooter alignWithMargins="0">
    <oddHeader>&amp;LCatedra de Economía AgrariaGestión de la Empresa Agropecuaria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E17" sqref="E17"/>
    </sheetView>
  </sheetViews>
  <sheetFormatPr baseColWidth="10" defaultColWidth="11.5703125" defaultRowHeight="12.75"/>
  <cols>
    <col min="1" max="1" width="21" bestFit="1" customWidth="1"/>
    <col min="2" max="2" width="21.85546875" customWidth="1"/>
    <col min="3" max="3" width="12" bestFit="1" customWidth="1"/>
    <col min="5" max="5" width="15.85546875" customWidth="1"/>
  </cols>
  <sheetData>
    <row r="1" spans="1:5">
      <c r="A1" s="9">
        <f>SUM(Hoja2!B21:B27)</f>
        <v>20440230.105563469</v>
      </c>
    </row>
    <row r="2" spans="1:5">
      <c r="A2" s="9">
        <f>+Hoja2!B35</f>
        <v>1690000</v>
      </c>
    </row>
    <row r="3" spans="1:5">
      <c r="A3" s="9">
        <f>SUM(A1:A2)</f>
        <v>22130230.105563469</v>
      </c>
    </row>
    <row r="4" spans="1:5">
      <c r="A4" s="9">
        <f>+A3*1.1</f>
        <v>24343253.116119817</v>
      </c>
    </row>
    <row r="5" spans="1:5">
      <c r="A5" s="9">
        <f>+A4*A4</f>
        <v>592593972275477.12</v>
      </c>
      <c r="B5" s="9">
        <f>+A5/200</f>
        <v>2962969861377.3857</v>
      </c>
    </row>
    <row r="7" spans="1:5">
      <c r="A7" s="9">
        <v>592593972275477</v>
      </c>
    </row>
    <row r="12" spans="1:5">
      <c r="C12" s="9">
        <f>+Hoja2!B47</f>
        <v>123742.08000000002</v>
      </c>
    </row>
    <row r="13" spans="1:5">
      <c r="C13">
        <f>+C12*C12</f>
        <v>15312102362.726404</v>
      </c>
    </row>
    <row r="14" spans="1:5">
      <c r="E14" s="6">
        <v>15312102362.7264</v>
      </c>
    </row>
    <row r="16" spans="1:5">
      <c r="E16">
        <f>+B5/E14</f>
        <v>193.50509754885243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</dc:creator>
  <cp:lastModifiedBy>Economía Agraria</cp:lastModifiedBy>
  <cp:lastPrinted>2018-06-18T14:03:44Z</cp:lastPrinted>
  <dcterms:created xsi:type="dcterms:W3CDTF">2018-06-18T13:17:42Z</dcterms:created>
  <dcterms:modified xsi:type="dcterms:W3CDTF">2021-06-27T12:26:07Z</dcterms:modified>
</cp:coreProperties>
</file>